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合计" sheetId="1" r:id="rId1"/>
    <sheet name="车间2" sheetId="2" r:id="rId2"/>
    <sheet name="车间3" sheetId="3" r:id="rId3"/>
    <sheet name="车间3门窗" sheetId="4" state="hidden" r:id="rId4"/>
    <sheet name="车间4" sheetId="5" r:id="rId5"/>
    <sheet name="研发车间" sheetId="6" r:id="rId6"/>
    <sheet name="独立辅房" sheetId="7" r:id="rId7"/>
    <sheet name="门卫" sheetId="8" r:id="rId8"/>
  </sheets>
  <definedNames>
    <definedName name="_xlnm.Print_Area" localSheetId="1">'车间2'!$A$1:$L$43</definedName>
    <definedName name="_xlnm.Print_Area" localSheetId="2">'车间3'!$A$1:$L$43</definedName>
    <definedName name="_xlnm.Print_Area" localSheetId="4">'车间4'!$A$1:$L$52</definedName>
    <definedName name="_xlnm.Print_Area" localSheetId="6">'独立辅房'!$A$1:$L$35</definedName>
    <definedName name="_xlnm.Print_Area" localSheetId="0">'合计'!$A$1:$C$9</definedName>
    <definedName name="_xlnm.Print_Area" localSheetId="7">'门卫'!$A$1:$L$20</definedName>
    <definedName name="_xlnm.Print_Area" localSheetId="5">'研发车间'!$A$1:$L$24</definedName>
    <definedName name="_xlnm.Print_Titles" localSheetId="1">'车间2'!$1:$3</definedName>
    <definedName name="_xlnm.Print_Titles" localSheetId="2">'车间3'!$1:$3</definedName>
    <definedName name="_xlnm.Print_Titles" localSheetId="4">'车间4'!$1:$3</definedName>
    <definedName name="_xlnm.Print_Titles" localSheetId="6">'独立辅房'!$1:$3</definedName>
    <definedName name="_xlnm.Print_Titles" localSheetId="7">'门卫'!$1:$3</definedName>
    <definedName name="_xlnm.Print_Titles" localSheetId="5">'研发车间'!$1:$3</definedName>
  </definedNames>
  <calcPr fullCalcOnLoad="1"/>
</workbook>
</file>

<file path=xl/sharedStrings.xml><?xml version="1.0" encoding="utf-8"?>
<sst xmlns="http://schemas.openxmlformats.org/spreadsheetml/2006/main" count="797" uniqueCount="195">
  <si>
    <t>建材及锂电装备智能制造基地项目一期钢结构工程清单报价汇总表</t>
  </si>
  <si>
    <t>序号</t>
  </si>
  <si>
    <t>项目名称</t>
  </si>
  <si>
    <t>报价（元）</t>
  </si>
  <si>
    <t>车间2</t>
  </si>
  <si>
    <t>车间3</t>
  </si>
  <si>
    <t>车间4</t>
  </si>
  <si>
    <t>研发车间</t>
  </si>
  <si>
    <t>独立辅房</t>
  </si>
  <si>
    <t>门卫</t>
  </si>
  <si>
    <t>合计</t>
  </si>
  <si>
    <t>建材及锂电装备智能制造基地项目一期钢结构工程-车间2</t>
  </si>
  <si>
    <t>清单名称</t>
  </si>
  <si>
    <t>清单描述（包含材料种类、材质、材料品牌、型号或规格，工作内容，特殊工艺等，报价单位自行描述）</t>
  </si>
  <si>
    <t>单位</t>
  </si>
  <si>
    <t>数量</t>
  </si>
  <si>
    <t>综合单价（元）</t>
  </si>
  <si>
    <t>合价（元）</t>
  </si>
  <si>
    <t>备注</t>
  </si>
  <si>
    <t>材料费（元）</t>
  </si>
  <si>
    <t>加工费（元）</t>
  </si>
  <si>
    <t>安装费（元）</t>
  </si>
  <si>
    <t>其他（含措施费等其他一切费用）</t>
  </si>
  <si>
    <t>综合单价合计</t>
  </si>
  <si>
    <t>一</t>
  </si>
  <si>
    <t>钢结构部分</t>
  </si>
  <si>
    <t>实腹钢柱</t>
  </si>
  <si>
    <t>1、H型钢柱制作安装，钢材选用Q355B，按图纸要求，品牌按标书要求，施工按图纸要求；
2、金属构件运输（运距综合考虑）；
3、金属面除锈(抛丸除锈，除锈等级为Sa2.5)
4、螺栓综合考虑</t>
  </si>
  <si>
    <t>T</t>
  </si>
  <si>
    <t>含材料费、场内外运输费、除锈费、制作费、拼装吊装费、安全文明及其他措施费、风险费</t>
  </si>
  <si>
    <t>空腹钢柱</t>
  </si>
  <si>
    <t>1、钢圆管柱制作安装，钢材选用Q355B，按图纸要求，品牌按标书要求，施工按图纸要求；
2、金属构件运输（运距综合考虑）；
3、金属面除锈(抛丸除锈，除锈等级为Sa2.5)
4、螺栓综合考虑</t>
  </si>
  <si>
    <t xml:space="preserve">屋架H型钢梁 </t>
  </si>
  <si>
    <t>1、H型钢梁制作安装、钢材选用Q355B，按图纸要求，品牌按标书要求，施工按图纸要求；
2、金属构件运输（运距综合考虑）；
3、金属面除锈(抛丸除锈，除锈等级为Sa2.5)
4、螺栓综合考虑</t>
  </si>
  <si>
    <t>钢桁架</t>
  </si>
  <si>
    <t>1、槽钢、角钢钢桁架制作安装，钢材选用Q235B，品牌按标书要求，施工满足图纸要求；
2、金属构件运输（运距综合考虑）；
3、金属面除锈(抛丸除锈，除锈等级为Sa2.5)
4、螺栓综合考虑在单价中</t>
  </si>
  <si>
    <t>吊车梁</t>
  </si>
  <si>
    <t>1、H型钢梁制作安装，钢材选用Q355B，品牌按标书要求，施工满足图纸要求；
2、金属构件运输（运距综合考虑）；
3、金属面除锈(抛丸除锈，除锈等级为Sa2.5)
4、螺栓综合考虑
5、含加腹板、加劲板、吊车车挡</t>
  </si>
  <si>
    <t>牛腿</t>
  </si>
  <si>
    <t>1、H型钢牛腿（含加强版）制作安装，钢材选用Q355B，品牌按标书要求，施工满足图纸要求；
2、金属构件运输（运距综合考虑）；
3、金属面除锈(抛丸除锈，除锈等级为Sa2.5)
4、螺栓综合考虑</t>
  </si>
  <si>
    <t xml:space="preserve">雨蓬梁 </t>
  </si>
  <si>
    <t>1、H型钢、槽钢、工字钢雨蓬梁制作安装，钢材选用Q355B，品牌按标书要求，施工满足图纸要求；
2、金属构件运输（运距综合考虑）；
3、金属面除锈(抛丸除锈，除锈等级为Sa2.5)
4、螺栓综合考虑</t>
  </si>
  <si>
    <t>（墙面、屋面）檩条间系杆及拉条</t>
  </si>
  <si>
    <t>1、镀锌圆钢、钢圆管、角钢、扁钢等系杆或拉条制作安装，钢材选用Q235B，品牌按标书要求，镀锌量不少于275g/m2,施工满足图纸要求；
2、金属构件运输（运距综合考虑）；
3、金属面除锈(抛丸除锈，除锈等级为Sa2.5)
4、螺栓综合考虑</t>
  </si>
  <si>
    <t>屋面支撑、系杆</t>
  </si>
  <si>
    <t>1、圆钢、钢圆管、角钢、扁钢等支撑、系杆及支撑制作安装，钢材选用Q235B，品牌按标书要求，施工满足图纸要求；
2、金属构件运输（运距综合考虑）；
3、金属面除锈(抛丸除锈，除锈等级为Sa2.5)
4、螺栓综合考虑</t>
  </si>
  <si>
    <t xml:space="preserve">柱间支撑、竖向系杆及拉条 </t>
  </si>
  <si>
    <t>1、圆钢系杆、钢圆管护套、角钢、扁钢等制作安装，钢材选用Q235B，品牌按标书要求，施工满足图纸要求；
2、金属构件运输（运距综合考虑）；
3、金属面除锈(抛丸除锈，除锈等级为Sa2.5)
4、螺栓综合考虑</t>
  </si>
  <si>
    <t>预埋（钢板、角钢、槽钢、螺栓）埋件</t>
  </si>
  <si>
    <t>1、预埋角钢、槽钢、扁钢、钢板、螺栓等制作安装，钢材选用按图纸要求，品牌按标书要求，施工满足图纸要求；
2、金属构件运输（运距综合考虑）；
3、金属面除锈(抛丸除锈，除锈等级为Sa2.5)</t>
  </si>
  <si>
    <t>连接板、车档、檩托板、</t>
  </si>
  <si>
    <t>1、角钢、槽钢、扁钢、钢板等制作安装，钢材选用按图纸要求，品牌按标书要求，施工满足图纸要求；
2、金属构件运输（运距综合考虑）；
3、金属面除锈(抛丸除锈，除锈等级为Sa2.5)
4、螺栓综合考虑</t>
  </si>
  <si>
    <t xml:space="preserve">墙面镀锌钢檩条 </t>
  </si>
  <si>
    <t>1、C型镀锌檩条等制作安装，钢材选用按图纸要求，品牌按标书要求，镀锌量不少于275g/m2,施工满足图纸要求；
2、金属构件运输（运距综合考虑）；
3、螺栓综合考虑</t>
  </si>
  <si>
    <t>含材料费、场内外运输费、制作费、安装费、安全文明及其他措施费、风险费</t>
  </si>
  <si>
    <t>屋面镀锌钢檩条</t>
  </si>
  <si>
    <t>金属面防火漆（2.5H）</t>
  </si>
  <si>
    <t>1、刷环氧富锌底漆两道中间漆一道防腐，总干膜厚度≥120μm；
2、涂刷薄型防火涂料,耐火极限不小于2.5小时;</t>
  </si>
  <si>
    <t>含材料费、场内外运输费、施工费、安全文明及其他措施费、风险费</t>
  </si>
  <si>
    <t>金属面防火漆（1.5H）</t>
  </si>
  <si>
    <t>1、刷环氧富锌底漆两道中间漆一道防腐，总干膜厚度≥120μm；
2、涂刷薄型防火涂料,耐火极限不小于1.5小时;</t>
  </si>
  <si>
    <t>金属面油漆</t>
  </si>
  <si>
    <t>1、涂刷环氧富锌底漆防腐,两道底漆+一道中间漆,面漆一道，总干膜总厚度≥160μm</t>
  </si>
  <si>
    <t>二</t>
  </si>
  <si>
    <t>围护结构及排水工程</t>
  </si>
  <si>
    <t xml:space="preserve">雨棚板（同屋面） </t>
  </si>
  <si>
    <t>含雨篷梁、雨篷彩板、檩条等，具体规格详见图纸</t>
  </si>
  <si>
    <t>m2</t>
  </si>
  <si>
    <t xml:space="preserve">外墙面板 </t>
  </si>
  <si>
    <t>1.0.5mm厚820型按扣式彩钢板墙面
2.板型参见图集01J925-1，YX28-205-820,板的屈服强度为350MPa
3.板的镀锌量为90/90g/m2,竖向排版
4.品牌按招标文件要求</t>
  </si>
  <si>
    <t>含材料费、场内外运输费制作费、安装费、安全文明及其他措施费、风险费</t>
  </si>
  <si>
    <t>泛水板、包边及收口  尺寸规格按深化图</t>
  </si>
  <si>
    <t>同屋面板，具体规格详见图纸</t>
  </si>
  <si>
    <t>落水管</t>
  </si>
  <si>
    <t>134*93彩钢落水管，厚度材质同墙面外板</t>
  </si>
  <si>
    <t>m</t>
  </si>
  <si>
    <t>雨水斗</t>
  </si>
  <si>
    <r>
      <rPr>
        <sz val="11"/>
        <color indexed="10"/>
        <rFont val="宋体"/>
        <family val="0"/>
      </rPr>
      <t>不锈钢</t>
    </r>
    <r>
      <rPr>
        <sz val="11"/>
        <rFont val="宋体"/>
        <family val="0"/>
      </rPr>
      <t>雨水斗</t>
    </r>
  </si>
  <si>
    <t>个</t>
  </si>
  <si>
    <t>天沟（不锈钢）按深化图</t>
  </si>
  <si>
    <r>
      <rPr>
        <sz val="11"/>
        <color indexed="10"/>
        <rFont val="宋体"/>
        <family val="0"/>
      </rPr>
      <t>1.5厚</t>
    </r>
    <r>
      <rPr>
        <sz val="11"/>
        <rFont val="宋体"/>
        <family val="0"/>
      </rPr>
      <t>不锈钢板，按展开面面积</t>
    </r>
  </si>
  <si>
    <t>三</t>
  </si>
  <si>
    <t>门窗部分</t>
  </si>
  <si>
    <t>卷帘门</t>
  </si>
  <si>
    <t>1、钢质电动卷帘门制安，厚度1.0
2、包含电机安装，调试</t>
  </si>
  <si>
    <t>提升门</t>
  </si>
  <si>
    <t>1、钢质电动提升门制安
2、包含电机安装，调试</t>
  </si>
  <si>
    <t>移门</t>
  </si>
  <si>
    <t>1、钢质电动移门制安
2、包含电机安装，调试</t>
  </si>
  <si>
    <t>木门</t>
  </si>
  <si>
    <t>胶合板门</t>
  </si>
  <si>
    <t>含设备及其安装、电路系统，满足使用要求，含调试费用等</t>
  </si>
  <si>
    <t>铝合金窗</t>
  </si>
  <si>
    <t>50A系列铝合金框，壁厚1.8厚，6mm厚透明玻璃固定窗</t>
  </si>
  <si>
    <t>50A系列铝合金框，壁厚1.8厚，6mm厚透明玻璃平开窗</t>
  </si>
  <si>
    <t>铝合金弧形窗</t>
  </si>
  <si>
    <t>50系列铝合金框，壁厚1.8厚，5mm+1.52PVB+5mm钢化夹胶玻璃弧形窗</t>
  </si>
  <si>
    <t>四</t>
  </si>
  <si>
    <t>直接费</t>
  </si>
  <si>
    <t>项</t>
  </si>
  <si>
    <t>五</t>
  </si>
  <si>
    <t>临时设施费:直接费*    %</t>
  </si>
  <si>
    <t>六</t>
  </si>
  <si>
    <t>管理费:(直接费+临时设施费)*  %</t>
  </si>
  <si>
    <t>七</t>
  </si>
  <si>
    <t>利润:(直接费+临时设施费+管理费)  %</t>
  </si>
  <si>
    <t>八</t>
  </si>
  <si>
    <t>税金:(直接费+临时设施费+管理费+利润)*9%</t>
  </si>
  <si>
    <t>九</t>
  </si>
  <si>
    <t>总造价</t>
  </si>
  <si>
    <t>备注：1.本清单项目应按品牌表要求注明所采用的品牌，否则甲方有权指定采购品牌且默认含在报价范围内。2.各类螺栓不单独列项，综合考虑单价中；3.本项目清单未列的其他项目，视为已充分考虑完成图纸内容工程，并已在本清单项目中包含未列项目的实施成本，不再增加其他项目或调整价格作为补偿。</t>
  </si>
  <si>
    <t>建材及锂电装备智能制造基地项目一期钢结构工程-车间3</t>
  </si>
  <si>
    <t xml:space="preserve">屋面支撑、竖向系杆及拉条 </t>
  </si>
  <si>
    <t>溢流口</t>
  </si>
  <si>
    <t>类型</t>
  </si>
  <si>
    <t>设计编号</t>
  </si>
  <si>
    <t>洞口尺寸 (mm)</t>
  </si>
  <si>
    <t>1F</t>
  </si>
  <si>
    <t>2F</t>
  </si>
  <si>
    <t>平开</t>
  </si>
  <si>
    <t>固定</t>
  </si>
  <si>
    <t>平移门</t>
  </si>
  <si>
    <t>包边</t>
  </si>
  <si>
    <t>C4025</t>
  </si>
  <si>
    <t>4000X2500</t>
  </si>
  <si>
    <t>C6025</t>
  </si>
  <si>
    <t>6000X2500</t>
  </si>
  <si>
    <t>C8025</t>
  </si>
  <si>
    <t>8000X2500</t>
  </si>
  <si>
    <t>C10025</t>
  </si>
  <si>
    <t>10000X2500</t>
  </si>
  <si>
    <t>GC4012</t>
  </si>
  <si>
    <t>4000X1200</t>
  </si>
  <si>
    <t>GC6012</t>
  </si>
  <si>
    <t>6000X1200</t>
  </si>
  <si>
    <t>GC8012</t>
  </si>
  <si>
    <t>8000X1200</t>
  </si>
  <si>
    <t>GC10012</t>
  </si>
  <si>
    <t>10000X1200</t>
  </si>
  <si>
    <t>弧形窗</t>
  </si>
  <si>
    <t>C6011a</t>
  </si>
  <si>
    <t>6000X1187</t>
  </si>
  <si>
    <t>C8011a</t>
  </si>
  <si>
    <t>8000X1187</t>
  </si>
  <si>
    <t>JLM8060</t>
  </si>
  <si>
    <t>8000X6000</t>
  </si>
  <si>
    <t>TSM8060</t>
  </si>
  <si>
    <t>PYM10060</t>
  </si>
  <si>
    <t>10000X6000</t>
  </si>
  <si>
    <t>建材及锂电装备智能制造基地项目一期钢结构工程-车间4</t>
  </si>
  <si>
    <t>1、方钢管柱制作安装，钢材选用Q355B，按图纸要求，品牌按标书要求，施工按图纸要求；
2、金属构件运输（运距综合考虑）；
3、金属面除锈(抛丸除锈，除锈等级为Sa2.5)
4、螺栓综合考虑</t>
  </si>
  <si>
    <t>楼层H型钢梁</t>
  </si>
  <si>
    <t>1、H型钢梁制作安装，钢材选用Q355B，品牌按标书要求，施工满足图纸要求，
2、金属构件运输（运距综合考虑）；
3、金属面除锈(抛丸除锈，除锈等级为Sa2.5)
4、螺栓综合考虑</t>
  </si>
  <si>
    <t>楼梯柱</t>
  </si>
  <si>
    <t>1、H型钢柱制作安装，钢材选用Q355B，品牌按标书要求，施工满足图纸要求；
2、金属构件运输（运距综合考虑）；
3、金属面除锈(抛丸除锈，除锈等级为Sa2.5)
4、螺栓综合考虑</t>
  </si>
  <si>
    <t>楼梯梁</t>
  </si>
  <si>
    <t>1、H型钢、槽钢梁制作安装，钢材选用Q355B，品牌按标书要求，施工满足图纸要求；
2、金属构件运输（运距综合考虑）；
3、金属面除锈(抛丸除锈，除锈等级为Sa2.5)
4、螺栓综合考虑</t>
  </si>
  <si>
    <t>预埋板、连接板、檩托板</t>
  </si>
  <si>
    <t>钢楼梯</t>
  </si>
  <si>
    <t>1、室内钢梯（角钢、花纹钢板等）制作安装，钢材选用按图纸要求，具体详图，综合考虑；
2、含楼梯平台、梯步等位置；
3、金属构件运输（运距综合考虑）；
4、金属面除锈(抛丸除锈，除锈等级为Sa2.5)</t>
  </si>
  <si>
    <t>楼梯栏杆</t>
  </si>
  <si>
    <t>1、室内钢梯（方钢管、扁钢等）制作安装，钢材选用按图纸要求，具体详图，综合考虑；
2、金属构件运输（运距综合考虑）；
3、金属面除锈，红丹防锈底漆一遍，醇酸磁漆2遍</t>
  </si>
  <si>
    <t>楼承板</t>
  </si>
  <si>
    <t>1、HB1-90钢筋桁架楼承板（含钢筋、栓钉等内配所有结构构件，含模板支撑费用）；
2、桁架高度90mm,120mm厚C30砼板浇捣（含材料费）
3、施工满足设计要求</t>
  </si>
  <si>
    <t>1、HB1-70钢筋桁架楼承板（含钢筋、栓钉等内配所有结构构件，含模板支撑费用）；
2、桁架高度70mm,100mm厚C30砼板浇捣（含材料费）
3、施工满足设计要求</t>
  </si>
  <si>
    <t>1、HB1-120钢筋桁架楼承板（含钢筋、栓钉等内配所有结构构件，含模板支撑费用）；
2、桁架高度120mm,150mm厚C30砼板浇捣（含材料费）
3、施工满足设计要求</t>
  </si>
  <si>
    <t>1、HB1-170钢筋桁架楼承板（含钢筋、栓钉等内配所有结构构件，含模板支撑费用）；
2、桁架高度170mm,200mm厚C30砼板浇捣（含材料费）
3、施工满足设计要求</t>
  </si>
  <si>
    <t>钢质防火门</t>
  </si>
  <si>
    <t>1、门类型:钢质甲级防火门(单、双扇综合)
2、其他:制安(含闭门器)</t>
  </si>
  <si>
    <t>1、门类型:钢质乙级防火门(单、双扇综合)
2、其他:制安(含闭门器)</t>
  </si>
  <si>
    <t>1、门类型:钢质丙级防火门(单、双扇综合)
2、其他:制安(含闭门器)</t>
  </si>
  <si>
    <t>1、钢制电动卷帘门制安，按图纸要求
2、包含电机安装，调试</t>
  </si>
  <si>
    <t>铝合金百叶窗</t>
  </si>
  <si>
    <t>50系列铝合金框，壁厚1.8厚，6mm厚透明玻璃电动上悬窗，含电动装置，含调试</t>
  </si>
  <si>
    <t>建材及锂电装备智能制造基地项目一期钢结构工程-研发车间</t>
  </si>
  <si>
    <t>1、DE110UPVC排水管安装
2、管件及接头等配件、辅材</t>
  </si>
  <si>
    <t xml:space="preserve">雨水斗 </t>
  </si>
  <si>
    <t>DE110铸铁雨水斗</t>
  </si>
  <si>
    <t>建材及锂电装备智能制造基地项目一期钢结构工程-独立辅房</t>
  </si>
  <si>
    <t xml:space="preserve">H型钢梁 </t>
  </si>
  <si>
    <t xml:space="preserve">屋面檩间系杆及拉条  </t>
  </si>
  <si>
    <t>1、镀锌圆钢、钢圆管、角钢、扁钢等系杆及拉条制作安装，钢材选用Q235B，品牌按标书要求，镀锌量不少于275g/m2,施工满足图纸要求；
2、金属构件运输（运距综合考虑）；
3、金属面除锈(抛丸除锈，除锈等级为Sa2.5)
4、螺栓综合考虑</t>
  </si>
  <si>
    <t xml:space="preserve">屋面彩钢板 </t>
  </si>
  <si>
    <t>1.0.6mm厚760型按扣式热镀锌彩钢板屋面
2.板型参见图集01J925-1,HV75-380-760
3.品牌按招标文件要求</t>
  </si>
  <si>
    <t>屋面保温棉</t>
  </si>
  <si>
    <t>75mm厚保温棉（A级材料），白色聚丙烯加筋贴面（A级材料）</t>
  </si>
  <si>
    <t>屋面内板</t>
  </si>
  <si>
    <t>镀铝锌900型压型钢板，强度不小于345MPa，板厚度不小于0.42mm，基板双面镀铝锌量不小于100g/㎡</t>
  </si>
  <si>
    <t>彩钢雨水斗</t>
  </si>
  <si>
    <t>1.2厚不锈钢板，按展开面面积</t>
  </si>
  <si>
    <t>不锈钢门</t>
  </si>
  <si>
    <t>1、不锈钢平开门制作安装
2、含五金，门锁等</t>
  </si>
  <si>
    <t>围护结构</t>
  </si>
  <si>
    <t>铝单板</t>
  </si>
  <si>
    <t>(1)2.0mm铝单板景墙装饰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</si>
</sst>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[$-411]ge\.mm\.dd"/>
    <numFmt numFmtId="179" formatCode="0.000_);[Red]\(0.000\)"/>
    <numFmt numFmtId="180" formatCode="0_);[Red]\(0\)"/>
    <numFmt numFmtId="181" formatCode="#,##0.00_ "/>
    <numFmt numFmtId="182" formatCode="0.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name val="等线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1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9"/>
      <color indexed="8"/>
      <name val="等线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name val="Calibri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</cellStyleXfs>
  <cellXfs count="73">
    <xf numFmtId="0" fontId="0" fillId="0" borderId="0" xfId="0" applyFont="1" applyAlignment="1">
      <alignment/>
    </xf>
    <xf numFmtId="176" fontId="2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177" fontId="1" fillId="33" borderId="0" xfId="0" applyNumberFormat="1" applyFont="1" applyFill="1" applyAlignment="1">
      <alignment horizontal="right"/>
    </xf>
    <xf numFmtId="177" fontId="1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177" fontId="1" fillId="33" borderId="9" xfId="0" applyNumberFormat="1" applyFont="1" applyFill="1" applyBorder="1" applyAlignment="1">
      <alignment horizontal="center" vertical="center"/>
    </xf>
    <xf numFmtId="177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left" vertical="center" wrapText="1"/>
    </xf>
    <xf numFmtId="0" fontId="1" fillId="33" borderId="9" xfId="0" applyFont="1" applyFill="1" applyBorder="1" applyAlignment="1">
      <alignment horizontal="left" vertical="center"/>
    </xf>
    <xf numFmtId="177" fontId="1" fillId="33" borderId="9" xfId="0" applyNumberFormat="1" applyFont="1" applyFill="1" applyBorder="1" applyAlignment="1">
      <alignment horizontal="right" vertical="center"/>
    </xf>
    <xf numFmtId="178" fontId="1" fillId="33" borderId="9" xfId="63" applyNumberFormat="1" applyFont="1" applyFill="1" applyBorder="1" applyAlignment="1">
      <alignment horizontal="left" vertical="center" wrapText="1"/>
      <protection/>
    </xf>
    <xf numFmtId="179" fontId="1" fillId="33" borderId="9" xfId="0" applyNumberFormat="1" applyFont="1" applyFill="1" applyBorder="1" applyAlignment="1">
      <alignment horizontal="right" vertical="center"/>
    </xf>
    <xf numFmtId="180" fontId="1" fillId="33" borderId="9" xfId="0" applyNumberFormat="1" applyFont="1" applyFill="1" applyBorder="1" applyAlignment="1">
      <alignment horizontal="right" vertical="center"/>
    </xf>
    <xf numFmtId="180" fontId="1" fillId="33" borderId="9" xfId="0" applyNumberFormat="1" applyFont="1" applyFill="1" applyBorder="1" applyAlignment="1">
      <alignment horizontal="center" vertical="center"/>
    </xf>
    <xf numFmtId="10" fontId="1" fillId="33" borderId="9" xfId="0" applyNumberFormat="1" applyFont="1" applyFill="1" applyBorder="1" applyAlignment="1">
      <alignment horizontal="left" vertical="center" wrapText="1"/>
    </xf>
    <xf numFmtId="10" fontId="1" fillId="33" borderId="9" xfId="0" applyNumberFormat="1" applyFont="1" applyFill="1" applyBorder="1" applyAlignment="1">
      <alignment horizontal="left" vertical="center"/>
    </xf>
    <xf numFmtId="0" fontId="1" fillId="33" borderId="9" xfId="0" applyFont="1" applyFill="1" applyBorder="1" applyAlignment="1">
      <alignment horizontal="left" wrapText="1"/>
    </xf>
    <xf numFmtId="4" fontId="1" fillId="33" borderId="9" xfId="0" applyNumberFormat="1" applyFont="1" applyFill="1" applyBorder="1" applyAlignment="1">
      <alignment horizontal="center" vertical="center"/>
    </xf>
    <xf numFmtId="4" fontId="1" fillId="33" borderId="9" xfId="0" applyNumberFormat="1" applyFont="1" applyFill="1" applyBorder="1" applyAlignment="1">
      <alignment horizontal="right" vertical="center"/>
    </xf>
    <xf numFmtId="176" fontId="2" fillId="33" borderId="9" xfId="0" applyNumberFormat="1" applyFont="1" applyFill="1" applyBorder="1" applyAlignment="1">
      <alignment horizontal="center" vertical="center"/>
    </xf>
    <xf numFmtId="4" fontId="2" fillId="33" borderId="9" xfId="0" applyNumberFormat="1" applyFont="1" applyFill="1" applyBorder="1" applyAlignment="1">
      <alignment horizontal="center" vertical="center"/>
    </xf>
    <xf numFmtId="4" fontId="1" fillId="33" borderId="9" xfId="0" applyNumberFormat="1" applyFont="1" applyFill="1" applyBorder="1" applyAlignment="1">
      <alignment horizontal="right" vertical="center" wrapText="1"/>
    </xf>
    <xf numFmtId="9" fontId="2" fillId="33" borderId="9" xfId="25" applyNumberFormat="1" applyFont="1" applyFill="1" applyBorder="1" applyAlignment="1">
      <alignment horizontal="center" vertical="center"/>
    </xf>
    <xf numFmtId="181" fontId="1" fillId="33" borderId="9" xfId="0" applyNumberFormat="1" applyFont="1" applyFill="1" applyBorder="1" applyAlignment="1">
      <alignment horizontal="right" vertical="center" wrapText="1"/>
    </xf>
    <xf numFmtId="4" fontId="1" fillId="33" borderId="9" xfId="0" applyNumberFormat="1" applyFont="1" applyFill="1" applyBorder="1" applyAlignment="1">
      <alignment horizontal="center" vertical="center" wrapText="1"/>
    </xf>
    <xf numFmtId="178" fontId="1" fillId="0" borderId="9" xfId="63" applyNumberFormat="1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177" fontId="1" fillId="34" borderId="9" xfId="0" applyNumberFormat="1" applyFont="1" applyFill="1" applyBorder="1" applyAlignment="1">
      <alignment horizontal="right" vertical="center"/>
    </xf>
    <xf numFmtId="0" fontId="50" fillId="34" borderId="9" xfId="0" applyFont="1" applyFill="1" applyBorder="1" applyAlignment="1">
      <alignment horizontal="left" vertical="center" wrapText="1"/>
    </xf>
    <xf numFmtId="178" fontId="0" fillId="33" borderId="9" xfId="63" applyNumberFormat="1" applyFont="1" applyFill="1" applyBorder="1" applyAlignment="1">
      <alignment horizontal="left" vertical="center" wrapText="1"/>
      <protection/>
    </xf>
    <xf numFmtId="178" fontId="5" fillId="33" borderId="9" xfId="63" applyNumberFormat="1" applyFont="1" applyFill="1" applyBorder="1" applyAlignment="1">
      <alignment horizontal="left" vertical="center" wrapText="1"/>
      <protection/>
    </xf>
    <xf numFmtId="9" fontId="0" fillId="33" borderId="9" xfId="25" applyFont="1" applyFill="1" applyBorder="1" applyAlignment="1" applyProtection="1">
      <alignment horizontal="center" vertical="center" wrapText="1"/>
      <protection/>
    </xf>
    <xf numFmtId="0" fontId="51" fillId="35" borderId="10" xfId="63" applyFont="1" applyFill="1" applyBorder="1" applyAlignment="1">
      <alignment horizontal="left" vertical="center" wrapText="1"/>
      <protection/>
    </xf>
    <xf numFmtId="177" fontId="49" fillId="33" borderId="0" xfId="0" applyNumberFormat="1" applyFont="1" applyFill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53" fillId="0" borderId="16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2" fontId="52" fillId="0" borderId="15" xfId="0" applyNumberFormat="1" applyFont="1" applyBorder="1" applyAlignment="1">
      <alignment horizontal="right" vertical="center" wrapText="1"/>
    </xf>
    <xf numFmtId="0" fontId="52" fillId="0" borderId="9" xfId="0" applyFont="1" applyBorder="1" applyAlignment="1">
      <alignment horizontal="center" vertical="center" wrapText="1"/>
    </xf>
    <xf numFmtId="182" fontId="52" fillId="0" borderId="9" xfId="0" applyNumberFormat="1" applyFont="1" applyBorder="1" applyAlignment="1">
      <alignment horizontal="center" vertical="center" wrapText="1"/>
    </xf>
    <xf numFmtId="2" fontId="52" fillId="0" borderId="9" xfId="0" applyNumberFormat="1" applyFont="1" applyBorder="1" applyAlignment="1">
      <alignment horizontal="center" vertical="center" wrapText="1"/>
    </xf>
    <xf numFmtId="2" fontId="0" fillId="0" borderId="9" xfId="0" applyNumberFormat="1" applyBorder="1" applyAlignment="1">
      <alignment/>
    </xf>
    <xf numFmtId="2" fontId="52" fillId="0" borderId="18" xfId="0" applyNumberFormat="1" applyFont="1" applyBorder="1" applyAlignment="1">
      <alignment horizontal="right" vertical="center" wrapText="1"/>
    </xf>
    <xf numFmtId="0" fontId="5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2" fontId="1" fillId="0" borderId="9" xfId="63" applyNumberFormat="1" applyFont="1" applyFill="1" applyBorder="1" applyAlignment="1">
      <alignment horizontal="right" vertical="center" wrapText="1"/>
      <protection/>
    </xf>
    <xf numFmtId="2" fontId="1" fillId="0" borderId="9" xfId="63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" fontId="45" fillId="0" borderId="9" xfId="0" applyNumberFormat="1" applyFont="1" applyBorder="1" applyAlignment="1">
      <alignment horizontal="center" vertical="center"/>
    </xf>
    <xf numFmtId="4" fontId="45" fillId="0" borderId="19" xfId="0" applyNumberFormat="1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3" xfId="64"/>
    <cellStyle name="常规 6_江西三缘涂料科技有限公司（彭常龙）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SheetLayoutView="100" workbookViewId="0" topLeftCell="A1">
      <selection activeCell="C4" sqref="C4"/>
    </sheetView>
  </sheetViews>
  <sheetFormatPr defaultColWidth="9.00390625" defaultRowHeight="15"/>
  <cols>
    <col min="1" max="1" width="7.7109375" style="0" customWidth="1"/>
    <col min="2" max="2" width="15.421875" style="0" customWidth="1"/>
    <col min="3" max="3" width="37.140625" style="0" customWidth="1"/>
    <col min="6" max="6" width="14.140625" style="0" bestFit="1" customWidth="1"/>
  </cols>
  <sheetData>
    <row r="1" spans="1:3" ht="57.75" customHeight="1">
      <c r="A1" s="65" t="s">
        <v>0</v>
      </c>
      <c r="B1" s="65"/>
      <c r="C1" s="65"/>
    </row>
    <row r="2" spans="1:3" ht="28.5" customHeight="1">
      <c r="A2" s="66" t="s">
        <v>1</v>
      </c>
      <c r="B2" s="66" t="s">
        <v>2</v>
      </c>
      <c r="C2" s="67" t="s">
        <v>3</v>
      </c>
    </row>
    <row r="3" spans="1:3" ht="49.5" customHeight="1">
      <c r="A3" s="68">
        <v>1</v>
      </c>
      <c r="B3" s="69" t="s">
        <v>4</v>
      </c>
      <c r="C3" s="70">
        <f>'车间2'!K42</f>
        <v>0</v>
      </c>
    </row>
    <row r="4" spans="1:3" ht="49.5" customHeight="1">
      <c r="A4" s="68">
        <v>2</v>
      </c>
      <c r="B4" s="69" t="s">
        <v>5</v>
      </c>
      <c r="C4" s="70">
        <f>'车间3'!K42</f>
        <v>0</v>
      </c>
    </row>
    <row r="5" spans="1:3" ht="49.5" customHeight="1">
      <c r="A5" s="68">
        <v>3</v>
      </c>
      <c r="B5" s="69" t="s">
        <v>6</v>
      </c>
      <c r="C5" s="71">
        <f>'车间4'!K51</f>
        <v>0</v>
      </c>
    </row>
    <row r="6" spans="1:3" ht="49.5" customHeight="1">
      <c r="A6" s="68">
        <v>4</v>
      </c>
      <c r="B6" s="69" t="s">
        <v>7</v>
      </c>
      <c r="C6" s="71">
        <f>'研发车间'!K23</f>
        <v>0</v>
      </c>
    </row>
    <row r="7" spans="1:3" ht="49.5" customHeight="1">
      <c r="A7" s="68">
        <v>5</v>
      </c>
      <c r="B7" s="72" t="s">
        <v>8</v>
      </c>
      <c r="C7" s="71">
        <f>'独立辅房'!K4</f>
        <v>0</v>
      </c>
    </row>
    <row r="8" spans="1:3" ht="49.5" customHeight="1">
      <c r="A8" s="68">
        <v>6</v>
      </c>
      <c r="B8" s="72" t="s">
        <v>9</v>
      </c>
      <c r="C8" s="71">
        <f>'门卫'!K19</f>
        <v>0</v>
      </c>
    </row>
    <row r="9" spans="1:3" ht="49.5" customHeight="1">
      <c r="A9" s="68">
        <v>7</v>
      </c>
      <c r="B9" s="72" t="s">
        <v>10</v>
      </c>
      <c r="C9" s="71">
        <f>C4+C3</f>
        <v>0</v>
      </c>
    </row>
    <row r="19" ht="31.5" customHeight="1"/>
    <row r="22" ht="33" customHeight="1"/>
    <row r="43" ht="39.75" customHeight="1"/>
    <row r="53" ht="27.75" customHeight="1"/>
    <row r="54" ht="24.75" customHeight="1"/>
    <row r="55" ht="24.75" customHeight="1"/>
    <row r="56" ht="24.75" customHeight="1"/>
    <row r="57" ht="24.75" customHeight="1"/>
    <row r="58" ht="24.75" customHeight="1"/>
    <row r="59" ht="31.5" customHeight="1"/>
    <row r="60" ht="39" customHeight="1"/>
    <row r="61" ht="37.5" customHeight="1"/>
    <row r="62" ht="37.5" customHeight="1"/>
    <row r="63" ht="60.75" customHeight="1"/>
    <row r="64" ht="45" customHeight="1"/>
    <row r="65" ht="45" customHeight="1"/>
    <row r="66" ht="36.75" customHeight="1"/>
    <row r="67" ht="24" customHeight="1"/>
    <row r="68" ht="33" customHeight="1"/>
    <row r="69" ht="33" customHeight="1"/>
    <row r="71" ht="27.75" customHeight="1"/>
    <row r="72" ht="36" customHeight="1"/>
    <row r="75" ht="45.75" customHeight="1"/>
    <row r="76" ht="45.75" customHeight="1"/>
    <row r="77" ht="45.75" customHeight="1"/>
    <row r="78" ht="45.75" customHeight="1"/>
    <row r="79" ht="45.75" customHeight="1"/>
    <row r="80" ht="45.75" customHeight="1"/>
    <row r="81" ht="45.75" customHeight="1"/>
    <row r="82" ht="45.75" customHeight="1"/>
    <row r="83" ht="45.75" customHeight="1"/>
    <row r="84" ht="45.75" customHeight="1"/>
  </sheetData>
  <sheetProtection/>
  <mergeCells count="1">
    <mergeCell ref="A1:C1"/>
  </mergeCells>
  <printOptions/>
  <pageMargins left="0.306944444444444" right="0.306944444444444" top="0.554861111111111" bottom="0.554861111111111" header="0.298611111111111" footer="0.2986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view="pageBreakPreview" zoomScale="90" zoomScaleSheetLayoutView="90" workbookViewId="0" topLeftCell="A1">
      <pane xSplit="4" ySplit="4" topLeftCell="E20" activePane="bottomRight" state="frozen"/>
      <selection pane="bottomRight" activeCell="A23" sqref="A23:IV28"/>
    </sheetView>
  </sheetViews>
  <sheetFormatPr defaultColWidth="9.00390625" defaultRowHeight="18" customHeight="1"/>
  <cols>
    <col min="1" max="1" width="5.28125" style="2" customWidth="1"/>
    <col min="2" max="2" width="13.00390625" style="3" customWidth="1"/>
    <col min="3" max="3" width="37.140625" style="2" customWidth="1"/>
    <col min="4" max="4" width="4.8515625" style="2" customWidth="1"/>
    <col min="5" max="5" width="9.8515625" style="4" customWidth="1"/>
    <col min="6" max="6" width="10.7109375" style="5" customWidth="1"/>
    <col min="7" max="7" width="9.8515625" style="2" customWidth="1"/>
    <col min="8" max="8" width="9.140625" style="2" customWidth="1"/>
    <col min="9" max="10" width="10.7109375" style="2" customWidth="1"/>
    <col min="11" max="11" width="12.421875" style="6" customWidth="1"/>
    <col min="12" max="12" width="31.421875" style="2" customWidth="1"/>
    <col min="13" max="16384" width="9.00390625" style="7" customWidth="1"/>
  </cols>
  <sheetData>
    <row r="1" spans="1:12" ht="18" customHeight="1">
      <c r="A1" s="8" t="s">
        <v>11</v>
      </c>
      <c r="B1" s="9"/>
      <c r="C1" s="8"/>
      <c r="D1" s="8"/>
      <c r="E1" s="8"/>
      <c r="F1" s="8"/>
      <c r="G1" s="8"/>
      <c r="H1" s="8"/>
      <c r="I1" s="8"/>
      <c r="J1" s="8"/>
      <c r="L1" s="8"/>
    </row>
    <row r="2" spans="1:12" ht="28.5" customHeight="1">
      <c r="A2" s="10" t="s">
        <v>1</v>
      </c>
      <c r="B2" s="11" t="s">
        <v>12</v>
      </c>
      <c r="C2" s="11" t="s">
        <v>13</v>
      </c>
      <c r="D2" s="10" t="s">
        <v>14</v>
      </c>
      <c r="E2" s="12" t="s">
        <v>15</v>
      </c>
      <c r="F2" s="12" t="s">
        <v>16</v>
      </c>
      <c r="G2" s="12"/>
      <c r="H2" s="12"/>
      <c r="I2" s="12"/>
      <c r="J2" s="12"/>
      <c r="K2" s="24" t="s">
        <v>17</v>
      </c>
      <c r="L2" s="10" t="s">
        <v>18</v>
      </c>
    </row>
    <row r="3" spans="1:12" ht="45" customHeight="1">
      <c r="A3" s="10"/>
      <c r="B3" s="11"/>
      <c r="C3" s="11"/>
      <c r="D3" s="10"/>
      <c r="E3" s="12"/>
      <c r="F3" s="12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24"/>
      <c r="L3" s="10"/>
    </row>
    <row r="4" spans="1:12" ht="27" customHeight="1">
      <c r="A4" s="10" t="s">
        <v>24</v>
      </c>
      <c r="B4" s="14" t="s">
        <v>25</v>
      </c>
      <c r="C4" s="15"/>
      <c r="D4" s="10"/>
      <c r="E4" s="16"/>
      <c r="F4" s="12"/>
      <c r="G4" s="12"/>
      <c r="H4" s="12"/>
      <c r="I4" s="12"/>
      <c r="J4" s="12"/>
      <c r="K4" s="25">
        <f>SUM(K5:K21)</f>
        <v>0</v>
      </c>
      <c r="L4" s="10"/>
    </row>
    <row r="5" spans="1:12" ht="97.5" customHeight="1">
      <c r="A5" s="10">
        <v>1</v>
      </c>
      <c r="B5" s="17" t="s">
        <v>26</v>
      </c>
      <c r="C5" s="17" t="s">
        <v>27</v>
      </c>
      <c r="D5" s="10" t="s">
        <v>28</v>
      </c>
      <c r="E5" s="16">
        <v>316.6</v>
      </c>
      <c r="F5" s="12"/>
      <c r="G5" s="12"/>
      <c r="H5" s="12"/>
      <c r="I5" s="12"/>
      <c r="J5" s="12">
        <f>SUM(F5:I5)</f>
        <v>0</v>
      </c>
      <c r="K5" s="24">
        <f>J5*E5</f>
        <v>0</v>
      </c>
      <c r="L5" s="11" t="s">
        <v>29</v>
      </c>
    </row>
    <row r="6" spans="1:12" ht="97.5" customHeight="1">
      <c r="A6" s="10">
        <v>2</v>
      </c>
      <c r="B6" s="17" t="s">
        <v>30</v>
      </c>
      <c r="C6" s="17" t="s">
        <v>31</v>
      </c>
      <c r="D6" s="10" t="s">
        <v>28</v>
      </c>
      <c r="E6" s="16">
        <v>1.67</v>
      </c>
      <c r="F6" s="12"/>
      <c r="G6" s="12"/>
      <c r="H6" s="12"/>
      <c r="I6" s="12"/>
      <c r="J6" s="12">
        <f>SUM(F6:I6)</f>
        <v>0</v>
      </c>
      <c r="K6" s="24">
        <f aca="true" t="shared" si="0" ref="K6:K42">J6*E6</f>
        <v>0</v>
      </c>
      <c r="L6" s="11"/>
    </row>
    <row r="7" spans="1:12" ht="94.5" customHeight="1">
      <c r="A7" s="10">
        <v>3</v>
      </c>
      <c r="B7" s="14" t="s">
        <v>32</v>
      </c>
      <c r="C7" s="14" t="s">
        <v>33</v>
      </c>
      <c r="D7" s="10" t="s">
        <v>28</v>
      </c>
      <c r="E7" s="16">
        <v>178.72</v>
      </c>
      <c r="F7" s="12"/>
      <c r="G7" s="12"/>
      <c r="H7" s="12"/>
      <c r="I7" s="12"/>
      <c r="J7" s="12">
        <f aca="true" t="shared" si="1" ref="J7:J41">SUM(F7:I7)</f>
        <v>0</v>
      </c>
      <c r="K7" s="24">
        <f t="shared" si="0"/>
        <v>0</v>
      </c>
      <c r="L7" s="11"/>
    </row>
    <row r="8" spans="1:12" ht="76.5" customHeight="1">
      <c r="A8" s="10">
        <v>4</v>
      </c>
      <c r="B8" s="14" t="s">
        <v>34</v>
      </c>
      <c r="C8" s="17" t="s">
        <v>35</v>
      </c>
      <c r="D8" s="10" t="s">
        <v>28</v>
      </c>
      <c r="E8" s="16">
        <v>16.35</v>
      </c>
      <c r="F8" s="12"/>
      <c r="G8" s="12"/>
      <c r="H8" s="12"/>
      <c r="I8" s="12"/>
      <c r="J8" s="12">
        <f t="shared" si="1"/>
        <v>0</v>
      </c>
      <c r="K8" s="24">
        <f t="shared" si="0"/>
        <v>0</v>
      </c>
      <c r="L8" s="11"/>
    </row>
    <row r="9" spans="1:12" ht="90" customHeight="1">
      <c r="A9" s="10">
        <v>5</v>
      </c>
      <c r="B9" s="14" t="s">
        <v>36</v>
      </c>
      <c r="C9" s="17" t="s">
        <v>37</v>
      </c>
      <c r="D9" s="10" t="s">
        <v>28</v>
      </c>
      <c r="E9" s="16">
        <v>409</v>
      </c>
      <c r="F9" s="12"/>
      <c r="G9" s="12"/>
      <c r="H9" s="12"/>
      <c r="I9" s="12"/>
      <c r="J9" s="12">
        <f t="shared" si="1"/>
        <v>0</v>
      </c>
      <c r="K9" s="24">
        <f t="shared" si="0"/>
        <v>0</v>
      </c>
      <c r="L9" s="11"/>
    </row>
    <row r="10" spans="1:12" ht="96.75" customHeight="1">
      <c r="A10" s="10">
        <v>6</v>
      </c>
      <c r="B10" s="14" t="s">
        <v>38</v>
      </c>
      <c r="C10" s="17" t="s">
        <v>39</v>
      </c>
      <c r="D10" s="10" t="s">
        <v>28</v>
      </c>
      <c r="E10" s="16">
        <v>31.25</v>
      </c>
      <c r="F10" s="12"/>
      <c r="G10" s="12"/>
      <c r="H10" s="12"/>
      <c r="I10" s="12"/>
      <c r="J10" s="12">
        <f t="shared" si="1"/>
        <v>0</v>
      </c>
      <c r="K10" s="24">
        <f t="shared" si="0"/>
        <v>0</v>
      </c>
      <c r="L10" s="11"/>
    </row>
    <row r="11" spans="1:12" ht="94.5" customHeight="1">
      <c r="A11" s="10">
        <v>7</v>
      </c>
      <c r="B11" s="14" t="s">
        <v>40</v>
      </c>
      <c r="C11" s="14" t="s">
        <v>41</v>
      </c>
      <c r="D11" s="10" t="s">
        <v>28</v>
      </c>
      <c r="E11" s="16">
        <v>3.77</v>
      </c>
      <c r="F11" s="12"/>
      <c r="G11" s="12"/>
      <c r="H11" s="12"/>
      <c r="I11" s="12"/>
      <c r="J11" s="12">
        <f t="shared" si="1"/>
        <v>0</v>
      </c>
      <c r="K11" s="24">
        <f t="shared" si="0"/>
        <v>0</v>
      </c>
      <c r="L11" s="11"/>
    </row>
    <row r="12" spans="1:12" ht="90.75" customHeight="1">
      <c r="A12" s="10">
        <v>8</v>
      </c>
      <c r="B12" s="14" t="s">
        <v>42</v>
      </c>
      <c r="C12" s="14" t="s">
        <v>43</v>
      </c>
      <c r="D12" s="10" t="s">
        <v>28</v>
      </c>
      <c r="E12" s="16">
        <f>5.2+1.61+19.3+3.07</f>
        <v>29.18</v>
      </c>
      <c r="F12" s="12"/>
      <c r="G12" s="12"/>
      <c r="H12" s="12"/>
      <c r="I12" s="12"/>
      <c r="J12" s="12">
        <f t="shared" si="1"/>
        <v>0</v>
      </c>
      <c r="K12" s="24">
        <f t="shared" si="0"/>
        <v>0</v>
      </c>
      <c r="L12" s="11"/>
    </row>
    <row r="13" spans="1:12" ht="87" customHeight="1">
      <c r="A13" s="10">
        <v>9</v>
      </c>
      <c r="B13" s="14" t="s">
        <v>44</v>
      </c>
      <c r="C13" s="14" t="s">
        <v>45</v>
      </c>
      <c r="D13" s="10" t="s">
        <v>28</v>
      </c>
      <c r="E13" s="16">
        <v>40.4</v>
      </c>
      <c r="F13" s="12"/>
      <c r="G13" s="12"/>
      <c r="H13" s="12"/>
      <c r="I13" s="12"/>
      <c r="J13" s="12">
        <f t="shared" si="1"/>
        <v>0</v>
      </c>
      <c r="K13" s="24">
        <f t="shared" si="0"/>
        <v>0</v>
      </c>
      <c r="L13" s="11"/>
    </row>
    <row r="14" spans="1:12" ht="82.5" customHeight="1">
      <c r="A14" s="10">
        <v>10</v>
      </c>
      <c r="B14" s="14" t="s">
        <v>46</v>
      </c>
      <c r="C14" s="14" t="s">
        <v>47</v>
      </c>
      <c r="D14" s="10" t="s">
        <v>28</v>
      </c>
      <c r="E14" s="16">
        <v>73.8</v>
      </c>
      <c r="F14" s="12"/>
      <c r="G14" s="12"/>
      <c r="H14" s="12"/>
      <c r="I14" s="12"/>
      <c r="J14" s="12">
        <f t="shared" si="1"/>
        <v>0</v>
      </c>
      <c r="K14" s="24">
        <f t="shared" si="0"/>
        <v>0</v>
      </c>
      <c r="L14" s="11"/>
    </row>
    <row r="15" spans="1:12" ht="85.5" customHeight="1">
      <c r="A15" s="10">
        <v>11</v>
      </c>
      <c r="B15" s="14" t="s">
        <v>48</v>
      </c>
      <c r="C15" s="14" t="s">
        <v>49</v>
      </c>
      <c r="D15" s="10" t="s">
        <v>28</v>
      </c>
      <c r="E15" s="16">
        <v>16.06</v>
      </c>
      <c r="F15" s="12"/>
      <c r="G15" s="12"/>
      <c r="H15" s="12"/>
      <c r="I15" s="12"/>
      <c r="J15" s="12"/>
      <c r="K15" s="24">
        <f t="shared" si="0"/>
        <v>0</v>
      </c>
      <c r="L15" s="11"/>
    </row>
    <row r="16" spans="1:12" ht="80.25" customHeight="1">
      <c r="A16" s="10">
        <v>12</v>
      </c>
      <c r="B16" s="14" t="s">
        <v>50</v>
      </c>
      <c r="C16" s="14" t="s">
        <v>51</v>
      </c>
      <c r="D16" s="10" t="s">
        <v>28</v>
      </c>
      <c r="E16" s="16">
        <f>1.74+35.28</f>
        <v>37.02</v>
      </c>
      <c r="F16" s="12"/>
      <c r="G16" s="12"/>
      <c r="H16" s="12"/>
      <c r="I16" s="12"/>
      <c r="J16" s="12">
        <f t="shared" si="1"/>
        <v>0</v>
      </c>
      <c r="K16" s="24">
        <f t="shared" si="0"/>
        <v>0</v>
      </c>
      <c r="L16" s="11"/>
    </row>
    <row r="17" spans="1:12" ht="72" customHeight="1">
      <c r="A17" s="10">
        <v>13</v>
      </c>
      <c r="B17" s="14" t="s">
        <v>52</v>
      </c>
      <c r="C17" s="14" t="s">
        <v>53</v>
      </c>
      <c r="D17" s="10" t="s">
        <v>28</v>
      </c>
      <c r="E17" s="16">
        <v>129.36</v>
      </c>
      <c r="F17" s="12"/>
      <c r="G17" s="12"/>
      <c r="H17" s="12"/>
      <c r="I17" s="12"/>
      <c r="J17" s="12">
        <f t="shared" si="1"/>
        <v>0</v>
      </c>
      <c r="K17" s="24">
        <f t="shared" si="0"/>
        <v>0</v>
      </c>
      <c r="L17" s="11" t="s">
        <v>54</v>
      </c>
    </row>
    <row r="18" spans="1:12" ht="76.5" customHeight="1">
      <c r="A18" s="10">
        <v>14</v>
      </c>
      <c r="B18" s="14" t="s">
        <v>55</v>
      </c>
      <c r="C18" s="14" t="s">
        <v>53</v>
      </c>
      <c r="D18" s="10" t="s">
        <v>28</v>
      </c>
      <c r="E18" s="16">
        <v>166.66</v>
      </c>
      <c r="F18" s="12"/>
      <c r="G18" s="12"/>
      <c r="H18" s="12"/>
      <c r="I18" s="12"/>
      <c r="J18" s="12">
        <f t="shared" si="1"/>
        <v>0</v>
      </c>
      <c r="K18" s="24">
        <f t="shared" si="0"/>
        <v>0</v>
      </c>
      <c r="L18" s="11" t="s">
        <v>54</v>
      </c>
    </row>
    <row r="19" spans="1:12" ht="49.5" customHeight="1">
      <c r="A19" s="10">
        <v>15</v>
      </c>
      <c r="B19" s="14" t="s">
        <v>56</v>
      </c>
      <c r="C19" s="14" t="s">
        <v>57</v>
      </c>
      <c r="D19" s="10" t="s">
        <v>28</v>
      </c>
      <c r="E19" s="16">
        <f>E5+E14+E6</f>
        <v>392.07</v>
      </c>
      <c r="F19" s="12"/>
      <c r="G19" s="12"/>
      <c r="H19" s="12"/>
      <c r="I19" s="12"/>
      <c r="J19" s="12">
        <f t="shared" si="1"/>
        <v>0</v>
      </c>
      <c r="K19" s="24">
        <f t="shared" si="0"/>
        <v>0</v>
      </c>
      <c r="L19" s="11" t="s">
        <v>58</v>
      </c>
    </row>
    <row r="20" spans="1:12" ht="48" customHeight="1">
      <c r="A20" s="10">
        <v>16</v>
      </c>
      <c r="B20" s="14" t="s">
        <v>59</v>
      </c>
      <c r="C20" s="14" t="s">
        <v>60</v>
      </c>
      <c r="D20" s="10" t="s">
        <v>28</v>
      </c>
      <c r="E20" s="16">
        <f>E7+E8+E9+E10+E11+E13</f>
        <v>679.49</v>
      </c>
      <c r="F20" s="12"/>
      <c r="G20" s="12"/>
      <c r="H20" s="12"/>
      <c r="I20" s="12"/>
      <c r="J20" s="12">
        <f t="shared" si="1"/>
        <v>0</v>
      </c>
      <c r="K20" s="24">
        <f t="shared" si="0"/>
        <v>0</v>
      </c>
      <c r="L20" s="11" t="s">
        <v>58</v>
      </c>
    </row>
    <row r="21" spans="1:12" ht="52.5" customHeight="1">
      <c r="A21" s="10">
        <v>17</v>
      </c>
      <c r="B21" s="14" t="s">
        <v>61</v>
      </c>
      <c r="C21" s="14" t="s">
        <v>62</v>
      </c>
      <c r="D21" s="10" t="s">
        <v>28</v>
      </c>
      <c r="E21" s="16">
        <f>E15</f>
        <v>16.06</v>
      </c>
      <c r="F21" s="12"/>
      <c r="G21" s="12"/>
      <c r="H21" s="12"/>
      <c r="I21" s="12"/>
      <c r="J21" s="12">
        <f aca="true" t="shared" si="2" ref="J21">SUM(F21:I21)</f>
        <v>0</v>
      </c>
      <c r="K21" s="24">
        <f t="shared" si="0"/>
        <v>0</v>
      </c>
      <c r="L21" s="11" t="s">
        <v>58</v>
      </c>
    </row>
    <row r="22" spans="1:12" s="1" customFormat="1" ht="27" customHeight="1">
      <c r="A22" s="10" t="s">
        <v>63</v>
      </c>
      <c r="B22" s="14" t="s">
        <v>64</v>
      </c>
      <c r="C22" s="15"/>
      <c r="D22" s="10"/>
      <c r="E22" s="16"/>
      <c r="F22" s="12"/>
      <c r="G22" s="12"/>
      <c r="H22" s="12"/>
      <c r="I22" s="12"/>
      <c r="J22" s="12">
        <f t="shared" si="1"/>
        <v>0</v>
      </c>
      <c r="K22" s="24">
        <f>SUM(K23:K28)</f>
        <v>0</v>
      </c>
      <c r="L22" s="10"/>
    </row>
    <row r="23" spans="1:12" s="1" customFormat="1" ht="36" customHeight="1">
      <c r="A23" s="10">
        <v>24</v>
      </c>
      <c r="B23" s="14" t="s">
        <v>65</v>
      </c>
      <c r="C23" s="14" t="s">
        <v>66</v>
      </c>
      <c r="D23" s="10" t="s">
        <v>67</v>
      </c>
      <c r="E23" s="16">
        <f>137.7+137.7</f>
        <v>275.4</v>
      </c>
      <c r="F23" s="12"/>
      <c r="G23" s="12"/>
      <c r="H23" s="12"/>
      <c r="I23" s="12"/>
      <c r="J23" s="12">
        <f>SUM(F23:I23)</f>
        <v>0</v>
      </c>
      <c r="K23" s="24">
        <f>J23*E23</f>
        <v>0</v>
      </c>
      <c r="L23" s="11" t="s">
        <v>54</v>
      </c>
    </row>
    <row r="24" spans="1:12" s="1" customFormat="1" ht="72" customHeight="1">
      <c r="A24" s="10">
        <v>25</v>
      </c>
      <c r="B24" s="14" t="s">
        <v>68</v>
      </c>
      <c r="C24" s="14" t="s">
        <v>69</v>
      </c>
      <c r="D24" s="10" t="s">
        <v>67</v>
      </c>
      <c r="E24" s="16">
        <v>8671.52</v>
      </c>
      <c r="F24" s="12"/>
      <c r="G24" s="12"/>
      <c r="H24" s="12"/>
      <c r="I24" s="12"/>
      <c r="J24" s="12">
        <f>SUM(F24:I24)</f>
        <v>0</v>
      </c>
      <c r="K24" s="24">
        <f>J24*E24</f>
        <v>0</v>
      </c>
      <c r="L24" s="11" t="s">
        <v>70</v>
      </c>
    </row>
    <row r="25" spans="1:12" ht="41.25" customHeight="1">
      <c r="A25" s="10">
        <v>26</v>
      </c>
      <c r="B25" s="14" t="s">
        <v>71</v>
      </c>
      <c r="C25" s="14" t="s">
        <v>72</v>
      </c>
      <c r="D25" s="10" t="s">
        <v>67</v>
      </c>
      <c r="E25" s="16">
        <v>1461.84</v>
      </c>
      <c r="F25" s="12"/>
      <c r="G25" s="12"/>
      <c r="H25" s="12"/>
      <c r="I25" s="12"/>
      <c r="J25" s="12">
        <f>SUM(F25:I25)</f>
        <v>0</v>
      </c>
      <c r="K25" s="24">
        <f>J25*E25</f>
        <v>0</v>
      </c>
      <c r="L25" s="11" t="s">
        <v>54</v>
      </c>
    </row>
    <row r="26" spans="1:12" ht="34.5" customHeight="1">
      <c r="A26" s="10">
        <v>27</v>
      </c>
      <c r="B26" s="32" t="s">
        <v>73</v>
      </c>
      <c r="C26" s="33" t="s">
        <v>74</v>
      </c>
      <c r="D26" s="10" t="s">
        <v>75</v>
      </c>
      <c r="E26" s="64">
        <v>716.65</v>
      </c>
      <c r="F26" s="12"/>
      <c r="G26" s="12"/>
      <c r="H26" s="12"/>
      <c r="I26" s="12"/>
      <c r="J26" s="12">
        <f aca="true" t="shared" si="3" ref="J26:J27">SUM(F26:I26)</f>
        <v>0</v>
      </c>
      <c r="K26" s="24">
        <f>J26*E26</f>
        <v>0</v>
      </c>
      <c r="L26" s="11" t="s">
        <v>70</v>
      </c>
    </row>
    <row r="27" spans="1:12" ht="34.5" customHeight="1">
      <c r="A27" s="10">
        <v>28</v>
      </c>
      <c r="B27" s="32" t="s">
        <v>76</v>
      </c>
      <c r="C27" s="36" t="s">
        <v>77</v>
      </c>
      <c r="D27" s="10" t="s">
        <v>78</v>
      </c>
      <c r="E27" s="64">
        <v>38</v>
      </c>
      <c r="F27" s="12"/>
      <c r="G27" s="12"/>
      <c r="H27" s="12"/>
      <c r="I27" s="12"/>
      <c r="J27" s="12">
        <f t="shared" si="3"/>
        <v>0</v>
      </c>
      <c r="K27" s="24">
        <f>J27*E27</f>
        <v>0</v>
      </c>
      <c r="L27" s="11" t="s">
        <v>70</v>
      </c>
    </row>
    <row r="28" spans="1:12" ht="34.5" customHeight="1">
      <c r="A28" s="10">
        <v>29</v>
      </c>
      <c r="B28" s="14" t="s">
        <v>79</v>
      </c>
      <c r="C28" s="36" t="s">
        <v>80</v>
      </c>
      <c r="D28" s="10" t="s">
        <v>67</v>
      </c>
      <c r="E28" s="16">
        <v>505.4</v>
      </c>
      <c r="F28" s="12"/>
      <c r="G28" s="12"/>
      <c r="H28" s="12"/>
      <c r="I28" s="12"/>
      <c r="J28" s="12">
        <f>SUM(F28:I28)</f>
        <v>0</v>
      </c>
      <c r="K28" s="24">
        <f>J28*E28</f>
        <v>0</v>
      </c>
      <c r="L28" s="11" t="s">
        <v>70</v>
      </c>
    </row>
    <row r="29" spans="1:12" s="1" customFormat="1" ht="36" customHeight="1">
      <c r="A29" s="10" t="s">
        <v>81</v>
      </c>
      <c r="B29" s="14" t="s">
        <v>82</v>
      </c>
      <c r="C29" s="15"/>
      <c r="D29" s="10"/>
      <c r="E29" s="16"/>
      <c r="F29" s="12"/>
      <c r="G29" s="12"/>
      <c r="H29" s="12"/>
      <c r="I29" s="12"/>
      <c r="J29" s="12">
        <f>SUM(F29:I29)</f>
        <v>0</v>
      </c>
      <c r="K29" s="24">
        <f>SUM(K30:K36)</f>
        <v>0</v>
      </c>
      <c r="L29" s="11"/>
    </row>
    <row r="30" spans="1:12" s="1" customFormat="1" ht="36" customHeight="1">
      <c r="A30" s="10">
        <v>30</v>
      </c>
      <c r="B30" s="14" t="s">
        <v>83</v>
      </c>
      <c r="C30" s="14" t="s">
        <v>84</v>
      </c>
      <c r="D30" s="10" t="s">
        <v>67</v>
      </c>
      <c r="E30" s="16">
        <v>96</v>
      </c>
      <c r="F30" s="12"/>
      <c r="G30" s="12"/>
      <c r="H30" s="12"/>
      <c r="I30" s="12"/>
      <c r="J30" s="12">
        <f>SUM(F30:I30)</f>
        <v>0</v>
      </c>
      <c r="K30" s="24">
        <f>J30*E30</f>
        <v>0</v>
      </c>
      <c r="L30" s="11" t="s">
        <v>70</v>
      </c>
    </row>
    <row r="31" spans="1:12" s="1" customFormat="1" ht="36" customHeight="1">
      <c r="A31" s="10">
        <v>31</v>
      </c>
      <c r="B31" s="14" t="s">
        <v>85</v>
      </c>
      <c r="C31" s="14" t="s">
        <v>86</v>
      </c>
      <c r="D31" s="10" t="s">
        <v>67</v>
      </c>
      <c r="E31" s="16">
        <v>432</v>
      </c>
      <c r="F31" s="12"/>
      <c r="G31" s="12"/>
      <c r="H31" s="12"/>
      <c r="I31" s="12"/>
      <c r="J31" s="12">
        <f aca="true" t="shared" si="4" ref="J31:J32">SUM(F31:I31)</f>
        <v>0</v>
      </c>
      <c r="K31" s="24">
        <f>J31*E31</f>
        <v>0</v>
      </c>
      <c r="L31" s="11" t="s">
        <v>70</v>
      </c>
    </row>
    <row r="32" spans="1:12" s="1" customFormat="1" ht="36" customHeight="1">
      <c r="A32" s="10">
        <v>32</v>
      </c>
      <c r="B32" s="14" t="s">
        <v>87</v>
      </c>
      <c r="C32" s="14" t="s">
        <v>88</v>
      </c>
      <c r="D32" s="10" t="s">
        <v>67</v>
      </c>
      <c r="E32" s="16">
        <v>60</v>
      </c>
      <c r="F32" s="12"/>
      <c r="G32" s="12"/>
      <c r="H32" s="12"/>
      <c r="I32" s="12"/>
      <c r="J32" s="12">
        <f t="shared" si="4"/>
        <v>0</v>
      </c>
      <c r="K32" s="24">
        <f>J32*E32</f>
        <v>0</v>
      </c>
      <c r="L32" s="11" t="s">
        <v>70</v>
      </c>
    </row>
    <row r="33" spans="1:12" s="1" customFormat="1" ht="36" customHeight="1">
      <c r="A33" s="10">
        <v>33</v>
      </c>
      <c r="B33" s="14" t="s">
        <v>89</v>
      </c>
      <c r="C33" s="15" t="s">
        <v>90</v>
      </c>
      <c r="D33" s="10" t="s">
        <v>67</v>
      </c>
      <c r="E33" s="16">
        <v>8.1</v>
      </c>
      <c r="F33" s="12"/>
      <c r="G33" s="12"/>
      <c r="H33" s="12"/>
      <c r="I33" s="12"/>
      <c r="J33" s="12">
        <f aca="true" t="shared" si="5" ref="J33">SUM(F33:I33)</f>
        <v>0</v>
      </c>
      <c r="K33" s="24">
        <f>J33*E33</f>
        <v>0</v>
      </c>
      <c r="L33" s="11" t="s">
        <v>91</v>
      </c>
    </row>
    <row r="34" spans="1:12" s="1" customFormat="1" ht="36" customHeight="1">
      <c r="A34" s="10">
        <v>34</v>
      </c>
      <c r="B34" s="14" t="s">
        <v>92</v>
      </c>
      <c r="C34" s="14" t="s">
        <v>93</v>
      </c>
      <c r="D34" s="10" t="s">
        <v>67</v>
      </c>
      <c r="E34" s="16">
        <f>199.2+156.7</f>
        <v>355.9</v>
      </c>
      <c r="F34" s="12"/>
      <c r="G34" s="12"/>
      <c r="H34" s="12"/>
      <c r="I34" s="12"/>
      <c r="J34" s="12">
        <f>SUM(F34:I34)</f>
        <v>0</v>
      </c>
      <c r="K34" s="24">
        <f>J34*E34</f>
        <v>0</v>
      </c>
      <c r="L34" s="11" t="s">
        <v>54</v>
      </c>
    </row>
    <row r="35" spans="1:12" s="1" customFormat="1" ht="36" customHeight="1">
      <c r="A35" s="10">
        <v>35</v>
      </c>
      <c r="B35" s="14" t="s">
        <v>92</v>
      </c>
      <c r="C35" s="14" t="s">
        <v>94</v>
      </c>
      <c r="D35" s="10" t="s">
        <v>67</v>
      </c>
      <c r="E35" s="16">
        <f>340-156.8</f>
        <v>183.2</v>
      </c>
      <c r="F35" s="12"/>
      <c r="G35" s="12"/>
      <c r="H35" s="12"/>
      <c r="I35" s="12"/>
      <c r="J35" s="12">
        <f>SUM(F35:I35)</f>
        <v>0</v>
      </c>
      <c r="K35" s="24">
        <f>J35*E35</f>
        <v>0</v>
      </c>
      <c r="L35" s="11" t="s">
        <v>54</v>
      </c>
    </row>
    <row r="36" spans="1:12" s="1" customFormat="1" ht="36" customHeight="1">
      <c r="A36" s="10">
        <v>36</v>
      </c>
      <c r="B36" s="14" t="s">
        <v>95</v>
      </c>
      <c r="C36" s="14" t="s">
        <v>96</v>
      </c>
      <c r="D36" s="10" t="s">
        <v>67</v>
      </c>
      <c r="E36" s="16">
        <v>142.4</v>
      </c>
      <c r="F36" s="12"/>
      <c r="G36" s="12"/>
      <c r="H36" s="12"/>
      <c r="I36" s="12"/>
      <c r="J36" s="12">
        <f aca="true" t="shared" si="6" ref="J36">SUM(F36:I36)</f>
        <v>0</v>
      </c>
      <c r="K36" s="24">
        <f>J36*E36</f>
        <v>0</v>
      </c>
      <c r="L36" s="11" t="s">
        <v>54</v>
      </c>
    </row>
    <row r="37" spans="1:12" s="1" customFormat="1" ht="36" customHeight="1">
      <c r="A37" s="10" t="s">
        <v>97</v>
      </c>
      <c r="B37" s="14" t="s">
        <v>98</v>
      </c>
      <c r="C37" s="15"/>
      <c r="D37" s="10" t="s">
        <v>99</v>
      </c>
      <c r="E37" s="19"/>
      <c r="F37" s="20"/>
      <c r="G37" s="12"/>
      <c r="H37" s="12"/>
      <c r="I37" s="12"/>
      <c r="J37" s="26"/>
      <c r="K37" s="27">
        <f>K4+K22+K29</f>
        <v>0</v>
      </c>
      <c r="L37" s="26"/>
    </row>
    <row r="38" spans="1:12" s="1" customFormat="1" ht="36" customHeight="1">
      <c r="A38" s="10" t="s">
        <v>100</v>
      </c>
      <c r="B38" s="21" t="s">
        <v>101</v>
      </c>
      <c r="C38" s="22"/>
      <c r="D38" s="10" t="s">
        <v>99</v>
      </c>
      <c r="E38" s="19"/>
      <c r="F38" s="20"/>
      <c r="G38" s="12"/>
      <c r="H38" s="12"/>
      <c r="I38" s="12"/>
      <c r="J38" s="26">
        <v>0</v>
      </c>
      <c r="K38" s="28">
        <f>K37*J38</f>
        <v>0</v>
      </c>
      <c r="L38" s="26"/>
    </row>
    <row r="39" spans="1:12" s="1" customFormat="1" ht="36" customHeight="1">
      <c r="A39" s="10" t="s">
        <v>102</v>
      </c>
      <c r="B39" s="21" t="s">
        <v>103</v>
      </c>
      <c r="C39" s="22"/>
      <c r="D39" s="10" t="s">
        <v>99</v>
      </c>
      <c r="E39" s="19"/>
      <c r="F39" s="20"/>
      <c r="G39" s="12"/>
      <c r="H39" s="12"/>
      <c r="I39" s="12"/>
      <c r="J39" s="26">
        <v>0</v>
      </c>
      <c r="K39" s="28">
        <f>(K37+K38)*J39</f>
        <v>0</v>
      </c>
      <c r="L39" s="26"/>
    </row>
    <row r="40" spans="1:12" s="1" customFormat="1" ht="36" customHeight="1">
      <c r="A40" s="10" t="s">
        <v>104</v>
      </c>
      <c r="B40" s="21" t="s">
        <v>105</v>
      </c>
      <c r="C40" s="22"/>
      <c r="D40" s="10" t="s">
        <v>99</v>
      </c>
      <c r="E40" s="19"/>
      <c r="F40" s="20"/>
      <c r="G40" s="12"/>
      <c r="H40" s="12"/>
      <c r="I40" s="12"/>
      <c r="J40" s="26">
        <v>0</v>
      </c>
      <c r="K40" s="28">
        <f>(K37+K38+K39)*J40</f>
        <v>0</v>
      </c>
      <c r="L40" s="26"/>
    </row>
    <row r="41" spans="1:12" s="1" customFormat="1" ht="36" customHeight="1">
      <c r="A41" s="10" t="s">
        <v>106</v>
      </c>
      <c r="B41" s="21" t="s">
        <v>107</v>
      </c>
      <c r="C41" s="22"/>
      <c r="D41" s="10" t="s">
        <v>99</v>
      </c>
      <c r="E41" s="19"/>
      <c r="F41" s="20"/>
      <c r="G41" s="12"/>
      <c r="H41" s="12"/>
      <c r="I41" s="12"/>
      <c r="J41" s="29">
        <v>0.09</v>
      </c>
      <c r="K41" s="28">
        <f>(K37+K38+K39+K40)*J41</f>
        <v>0</v>
      </c>
      <c r="L41" s="26"/>
    </row>
    <row r="42" spans="1:12" s="1" customFormat="1" ht="32.25" customHeight="1">
      <c r="A42" s="10" t="s">
        <v>108</v>
      </c>
      <c r="B42" s="14" t="s">
        <v>109</v>
      </c>
      <c r="C42" s="15"/>
      <c r="D42" s="10" t="s">
        <v>99</v>
      </c>
      <c r="E42" s="19"/>
      <c r="F42" s="20"/>
      <c r="G42" s="12"/>
      <c r="H42" s="12"/>
      <c r="I42" s="12"/>
      <c r="J42" s="26"/>
      <c r="K42" s="30">
        <f>K4+K38+K39+K40+K41</f>
        <v>0</v>
      </c>
      <c r="L42" s="26"/>
    </row>
    <row r="43" spans="1:12" ht="39" customHeight="1">
      <c r="A43" s="23" t="s">
        <v>110</v>
      </c>
      <c r="B43" s="23"/>
      <c r="C43" s="23"/>
      <c r="D43" s="23"/>
      <c r="E43" s="23"/>
      <c r="F43" s="23"/>
      <c r="G43" s="23"/>
      <c r="H43" s="23"/>
      <c r="I43" s="23"/>
      <c r="J43" s="23"/>
      <c r="K43" s="31"/>
      <c r="L43" s="23"/>
    </row>
  </sheetData>
  <sheetProtection/>
  <mergeCells count="11">
    <mergeCell ref="A1:L1"/>
    <mergeCell ref="F2:J2"/>
    <mergeCell ref="A43:L43"/>
    <mergeCell ref="A2:A3"/>
    <mergeCell ref="B2:B3"/>
    <mergeCell ref="C2:C3"/>
    <mergeCell ref="D2:D3"/>
    <mergeCell ref="E2:E3"/>
    <mergeCell ref="K2:K3"/>
    <mergeCell ref="L2:L3"/>
    <mergeCell ref="L5:L16"/>
  </mergeCells>
  <printOptions/>
  <pageMargins left="0.109722222222222" right="0.109722222222222" top="0.554861111111111" bottom="0.35763888888888895" header="0.298611111111111" footer="0.298611111111111"/>
  <pageSetup fitToHeight="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view="pageBreakPreview" zoomScale="90" zoomScaleSheetLayoutView="90" workbookViewId="0" topLeftCell="A1">
      <pane xSplit="5" ySplit="4" topLeftCell="F19" activePane="bottomRight" state="frozen"/>
      <selection pane="bottomRight" activeCell="A22" sqref="A22:IV27"/>
    </sheetView>
  </sheetViews>
  <sheetFormatPr defaultColWidth="9.00390625" defaultRowHeight="18" customHeight="1"/>
  <cols>
    <col min="1" max="1" width="5.28125" style="2" customWidth="1"/>
    <col min="2" max="2" width="13.00390625" style="3" customWidth="1"/>
    <col min="3" max="3" width="33.421875" style="2" customWidth="1"/>
    <col min="4" max="4" width="4.8515625" style="2" customWidth="1"/>
    <col min="5" max="5" width="9.8515625" style="4" customWidth="1"/>
    <col min="6" max="6" width="10.7109375" style="5" customWidth="1"/>
    <col min="7" max="7" width="9.8515625" style="2" customWidth="1"/>
    <col min="8" max="8" width="9.140625" style="2" customWidth="1"/>
    <col min="9" max="10" width="10.7109375" style="2" customWidth="1"/>
    <col min="11" max="11" width="12.421875" style="6" customWidth="1"/>
    <col min="12" max="12" width="31.421875" style="2" customWidth="1"/>
    <col min="13" max="16384" width="9.00390625" style="7" customWidth="1"/>
  </cols>
  <sheetData>
    <row r="1" spans="1:12" ht="18" customHeight="1">
      <c r="A1" s="8" t="s">
        <v>111</v>
      </c>
      <c r="B1" s="9"/>
      <c r="C1" s="8"/>
      <c r="D1" s="8"/>
      <c r="E1" s="8"/>
      <c r="F1" s="8"/>
      <c r="G1" s="8"/>
      <c r="H1" s="8"/>
      <c r="I1" s="8"/>
      <c r="J1" s="8"/>
      <c r="L1" s="8"/>
    </row>
    <row r="2" spans="1:12" ht="28.5" customHeight="1">
      <c r="A2" s="10" t="s">
        <v>1</v>
      </c>
      <c r="B2" s="11" t="s">
        <v>12</v>
      </c>
      <c r="C2" s="11" t="s">
        <v>13</v>
      </c>
      <c r="D2" s="10" t="s">
        <v>14</v>
      </c>
      <c r="E2" s="12" t="s">
        <v>15</v>
      </c>
      <c r="F2" s="12" t="s">
        <v>16</v>
      </c>
      <c r="G2" s="12"/>
      <c r="H2" s="12"/>
      <c r="I2" s="12"/>
      <c r="J2" s="12"/>
      <c r="K2" s="24" t="s">
        <v>17</v>
      </c>
      <c r="L2" s="10" t="s">
        <v>18</v>
      </c>
    </row>
    <row r="3" spans="1:12" ht="45" customHeight="1">
      <c r="A3" s="10"/>
      <c r="B3" s="11"/>
      <c r="C3" s="11"/>
      <c r="D3" s="10"/>
      <c r="E3" s="12"/>
      <c r="F3" s="12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24"/>
      <c r="L3" s="10"/>
    </row>
    <row r="4" spans="1:12" ht="27" customHeight="1">
      <c r="A4" s="10" t="s">
        <v>24</v>
      </c>
      <c r="B4" s="14" t="s">
        <v>25</v>
      </c>
      <c r="C4" s="15"/>
      <c r="D4" s="10"/>
      <c r="E4" s="16"/>
      <c r="F4" s="12"/>
      <c r="G4" s="12"/>
      <c r="H4" s="12"/>
      <c r="I4" s="12"/>
      <c r="J4" s="12"/>
      <c r="K4" s="25">
        <f>SUM(K5:K20)</f>
        <v>0</v>
      </c>
      <c r="L4" s="10"/>
    </row>
    <row r="5" spans="1:12" ht="70.5" customHeight="1">
      <c r="A5" s="10">
        <v>1</v>
      </c>
      <c r="B5" s="17" t="s">
        <v>26</v>
      </c>
      <c r="C5" s="17" t="s">
        <v>27</v>
      </c>
      <c r="D5" s="10" t="s">
        <v>28</v>
      </c>
      <c r="E5" s="16">
        <v>427.24</v>
      </c>
      <c r="F5" s="12"/>
      <c r="G5" s="12"/>
      <c r="H5" s="12"/>
      <c r="I5" s="12"/>
      <c r="J5" s="12">
        <f>SUM(F5:I5)</f>
        <v>0</v>
      </c>
      <c r="K5" s="24">
        <f>J5*E5</f>
        <v>0</v>
      </c>
      <c r="L5" s="11" t="s">
        <v>29</v>
      </c>
    </row>
    <row r="6" spans="1:12" ht="69.75" customHeight="1">
      <c r="A6" s="10">
        <v>2</v>
      </c>
      <c r="B6" s="14" t="s">
        <v>32</v>
      </c>
      <c r="C6" s="14" t="s">
        <v>33</v>
      </c>
      <c r="D6" s="10" t="s">
        <v>28</v>
      </c>
      <c r="E6" s="16">
        <v>247.214</v>
      </c>
      <c r="F6" s="12"/>
      <c r="G6" s="12"/>
      <c r="H6" s="12"/>
      <c r="I6" s="12"/>
      <c r="J6" s="12">
        <f aca="true" t="shared" si="0" ref="J6:J41">SUM(F6:I6)</f>
        <v>0</v>
      </c>
      <c r="K6" s="24">
        <f aca="true" t="shared" si="1" ref="K6:K42">J6*E6</f>
        <v>0</v>
      </c>
      <c r="L6" s="11"/>
    </row>
    <row r="7" spans="1:12" ht="76.5" customHeight="1">
      <c r="A7" s="10">
        <v>3</v>
      </c>
      <c r="B7" s="14" t="s">
        <v>34</v>
      </c>
      <c r="C7" s="17" t="s">
        <v>35</v>
      </c>
      <c r="D7" s="10" t="s">
        <v>28</v>
      </c>
      <c r="E7" s="16">
        <v>23.827</v>
      </c>
      <c r="F7" s="12"/>
      <c r="G7" s="12"/>
      <c r="H7" s="12"/>
      <c r="I7" s="12"/>
      <c r="J7" s="12">
        <f t="shared" si="0"/>
        <v>0</v>
      </c>
      <c r="K7" s="24">
        <f t="shared" si="1"/>
        <v>0</v>
      </c>
      <c r="L7" s="11"/>
    </row>
    <row r="8" spans="1:12" ht="90" customHeight="1">
      <c r="A8" s="10">
        <v>4</v>
      </c>
      <c r="B8" s="14" t="s">
        <v>36</v>
      </c>
      <c r="C8" s="17" t="s">
        <v>37</v>
      </c>
      <c r="D8" s="10" t="s">
        <v>28</v>
      </c>
      <c r="E8" s="16">
        <v>286.212</v>
      </c>
      <c r="F8" s="12"/>
      <c r="G8" s="12"/>
      <c r="H8" s="12"/>
      <c r="I8" s="12"/>
      <c r="J8" s="12">
        <f t="shared" si="0"/>
        <v>0</v>
      </c>
      <c r="K8" s="24">
        <f t="shared" si="1"/>
        <v>0</v>
      </c>
      <c r="L8" s="11"/>
    </row>
    <row r="9" spans="1:12" ht="96.75" customHeight="1">
      <c r="A9" s="10">
        <v>5</v>
      </c>
      <c r="B9" s="14" t="s">
        <v>38</v>
      </c>
      <c r="C9" s="17" t="s">
        <v>39</v>
      </c>
      <c r="D9" s="10" t="s">
        <v>28</v>
      </c>
      <c r="E9" s="16">
        <v>40.841</v>
      </c>
      <c r="F9" s="12"/>
      <c r="G9" s="12"/>
      <c r="H9" s="12"/>
      <c r="I9" s="12"/>
      <c r="J9" s="12">
        <f t="shared" si="0"/>
        <v>0</v>
      </c>
      <c r="K9" s="24">
        <f t="shared" si="1"/>
        <v>0</v>
      </c>
      <c r="L9" s="11"/>
    </row>
    <row r="10" spans="1:12" ht="94.5" customHeight="1">
      <c r="A10" s="10">
        <v>6</v>
      </c>
      <c r="B10" s="14" t="s">
        <v>40</v>
      </c>
      <c r="C10" s="14" t="s">
        <v>41</v>
      </c>
      <c r="D10" s="10" t="s">
        <v>28</v>
      </c>
      <c r="E10" s="16">
        <v>2.071</v>
      </c>
      <c r="F10" s="12"/>
      <c r="G10" s="12"/>
      <c r="H10" s="12"/>
      <c r="I10" s="12"/>
      <c r="J10" s="12">
        <f t="shared" si="0"/>
        <v>0</v>
      </c>
      <c r="K10" s="24">
        <f t="shared" si="1"/>
        <v>0</v>
      </c>
      <c r="L10" s="11"/>
    </row>
    <row r="11" spans="1:12" ht="90.75" customHeight="1">
      <c r="A11" s="10">
        <v>7</v>
      </c>
      <c r="B11" s="14" t="s">
        <v>42</v>
      </c>
      <c r="C11" s="14" t="s">
        <v>43</v>
      </c>
      <c r="D11" s="10" t="s">
        <v>28</v>
      </c>
      <c r="E11" s="16">
        <f>8.293+1.538+19.967+0.239</f>
        <v>30.037</v>
      </c>
      <c r="F11" s="12"/>
      <c r="G11" s="12"/>
      <c r="H11" s="12"/>
      <c r="I11" s="12"/>
      <c r="J11" s="12">
        <f t="shared" si="0"/>
        <v>0</v>
      </c>
      <c r="K11" s="24">
        <f t="shared" si="1"/>
        <v>0</v>
      </c>
      <c r="L11" s="11"/>
    </row>
    <row r="12" spans="1:12" ht="87" customHeight="1">
      <c r="A12" s="10">
        <v>8</v>
      </c>
      <c r="B12" s="14" t="s">
        <v>112</v>
      </c>
      <c r="C12" s="14" t="s">
        <v>45</v>
      </c>
      <c r="D12" s="10" t="s">
        <v>28</v>
      </c>
      <c r="E12" s="16">
        <f>33.74+5.018</f>
        <v>38.758</v>
      </c>
      <c r="F12" s="12"/>
      <c r="G12" s="12"/>
      <c r="H12" s="12"/>
      <c r="I12" s="12"/>
      <c r="J12" s="12">
        <f t="shared" si="0"/>
        <v>0</v>
      </c>
      <c r="K12" s="24">
        <f t="shared" si="1"/>
        <v>0</v>
      </c>
      <c r="L12" s="11"/>
    </row>
    <row r="13" spans="1:12" ht="82.5" customHeight="1">
      <c r="A13" s="10">
        <v>9</v>
      </c>
      <c r="B13" s="14" t="s">
        <v>46</v>
      </c>
      <c r="C13" s="14" t="s">
        <v>47</v>
      </c>
      <c r="D13" s="10" t="s">
        <v>28</v>
      </c>
      <c r="E13" s="16">
        <v>44.693</v>
      </c>
      <c r="F13" s="12"/>
      <c r="G13" s="12"/>
      <c r="H13" s="12"/>
      <c r="I13" s="12"/>
      <c r="J13" s="12">
        <f t="shared" si="0"/>
        <v>0</v>
      </c>
      <c r="K13" s="24">
        <f t="shared" si="1"/>
        <v>0</v>
      </c>
      <c r="L13" s="11"/>
    </row>
    <row r="14" spans="1:12" ht="85.5" customHeight="1">
      <c r="A14" s="10">
        <v>10</v>
      </c>
      <c r="B14" s="14" t="s">
        <v>48</v>
      </c>
      <c r="C14" s="14" t="s">
        <v>49</v>
      </c>
      <c r="D14" s="10" t="s">
        <v>28</v>
      </c>
      <c r="E14" s="16">
        <f>9.865+28.812</f>
        <v>38.677</v>
      </c>
      <c r="F14" s="12"/>
      <c r="G14" s="12"/>
      <c r="H14" s="12"/>
      <c r="I14" s="12"/>
      <c r="J14" s="12"/>
      <c r="K14" s="24"/>
      <c r="L14" s="11"/>
    </row>
    <row r="15" spans="1:12" ht="80.25" customHeight="1">
      <c r="A15" s="10">
        <v>11</v>
      </c>
      <c r="B15" s="14" t="s">
        <v>50</v>
      </c>
      <c r="C15" s="14" t="s">
        <v>51</v>
      </c>
      <c r="D15" s="10" t="s">
        <v>28</v>
      </c>
      <c r="E15" s="16">
        <f>3.06+10.856</f>
        <v>13.916</v>
      </c>
      <c r="F15" s="12"/>
      <c r="G15" s="12"/>
      <c r="H15" s="12"/>
      <c r="I15" s="12"/>
      <c r="J15" s="12">
        <f t="shared" si="0"/>
        <v>0</v>
      </c>
      <c r="K15" s="24">
        <f t="shared" si="1"/>
        <v>0</v>
      </c>
      <c r="L15" s="11"/>
    </row>
    <row r="16" spans="1:12" ht="72" customHeight="1">
      <c r="A16" s="10">
        <v>12</v>
      </c>
      <c r="B16" s="14" t="s">
        <v>52</v>
      </c>
      <c r="C16" s="14" t="s">
        <v>53</v>
      </c>
      <c r="D16" s="10" t="s">
        <v>28</v>
      </c>
      <c r="E16" s="16">
        <v>73.66</v>
      </c>
      <c r="F16" s="12"/>
      <c r="G16" s="12"/>
      <c r="H16" s="12"/>
      <c r="I16" s="12"/>
      <c r="J16" s="12">
        <f t="shared" si="0"/>
        <v>0</v>
      </c>
      <c r="K16" s="24">
        <f t="shared" si="1"/>
        <v>0</v>
      </c>
      <c r="L16" s="11" t="s">
        <v>54</v>
      </c>
    </row>
    <row r="17" spans="1:12" ht="76.5" customHeight="1">
      <c r="A17" s="10">
        <v>13</v>
      </c>
      <c r="B17" s="14" t="s">
        <v>55</v>
      </c>
      <c r="C17" s="14" t="s">
        <v>53</v>
      </c>
      <c r="D17" s="10" t="s">
        <v>28</v>
      </c>
      <c r="E17" s="16">
        <f>104.84+2.127</f>
        <v>106.967</v>
      </c>
      <c r="F17" s="12"/>
      <c r="G17" s="12"/>
      <c r="H17" s="12"/>
      <c r="I17" s="12"/>
      <c r="J17" s="12">
        <f t="shared" si="0"/>
        <v>0</v>
      </c>
      <c r="K17" s="24">
        <f t="shared" si="1"/>
        <v>0</v>
      </c>
      <c r="L17" s="11" t="s">
        <v>54</v>
      </c>
    </row>
    <row r="18" spans="1:12" ht="49.5" customHeight="1">
      <c r="A18" s="10">
        <v>14</v>
      </c>
      <c r="B18" s="14" t="s">
        <v>56</v>
      </c>
      <c r="C18" s="14" t="s">
        <v>57</v>
      </c>
      <c r="D18" s="10" t="s">
        <v>28</v>
      </c>
      <c r="E18" s="16">
        <f>E5+E13</f>
        <v>471.933</v>
      </c>
      <c r="F18" s="12"/>
      <c r="G18" s="12"/>
      <c r="H18" s="12"/>
      <c r="I18" s="12"/>
      <c r="J18" s="12">
        <f t="shared" si="0"/>
        <v>0</v>
      </c>
      <c r="K18" s="24">
        <f t="shared" si="1"/>
        <v>0</v>
      </c>
      <c r="L18" s="11" t="s">
        <v>58</v>
      </c>
    </row>
    <row r="19" spans="1:12" ht="48" customHeight="1">
      <c r="A19" s="10">
        <v>15</v>
      </c>
      <c r="B19" s="14" t="s">
        <v>59</v>
      </c>
      <c r="C19" s="14" t="s">
        <v>60</v>
      </c>
      <c r="D19" s="10" t="s">
        <v>28</v>
      </c>
      <c r="E19" s="16">
        <f>E6+E7+E8+E9+E10+E12</f>
        <v>638.923</v>
      </c>
      <c r="F19" s="12"/>
      <c r="G19" s="12"/>
      <c r="H19" s="12"/>
      <c r="I19" s="12"/>
      <c r="J19" s="12">
        <f t="shared" si="0"/>
        <v>0</v>
      </c>
      <c r="K19" s="24">
        <f t="shared" si="1"/>
        <v>0</v>
      </c>
      <c r="L19" s="11" t="s">
        <v>58</v>
      </c>
    </row>
    <row r="20" spans="1:12" ht="52.5" customHeight="1">
      <c r="A20" s="10">
        <v>16</v>
      </c>
      <c r="B20" s="14" t="s">
        <v>61</v>
      </c>
      <c r="C20" s="14" t="s">
        <v>62</v>
      </c>
      <c r="D20" s="10" t="s">
        <v>28</v>
      </c>
      <c r="E20" s="16">
        <f>E14</f>
        <v>38.677</v>
      </c>
      <c r="F20" s="12"/>
      <c r="G20" s="12"/>
      <c r="H20" s="12"/>
      <c r="I20" s="12"/>
      <c r="J20" s="12">
        <f aca="true" t="shared" si="2" ref="J20">SUM(F20:I20)</f>
        <v>0</v>
      </c>
      <c r="K20" s="24">
        <f aca="true" t="shared" si="3" ref="K20">J20*E20</f>
        <v>0</v>
      </c>
      <c r="L20" s="11" t="s">
        <v>58</v>
      </c>
    </row>
    <row r="21" spans="1:12" s="1" customFormat="1" ht="27" customHeight="1">
      <c r="A21" s="10" t="s">
        <v>63</v>
      </c>
      <c r="B21" s="14" t="s">
        <v>64</v>
      </c>
      <c r="C21" s="15"/>
      <c r="D21" s="10"/>
      <c r="E21" s="16"/>
      <c r="F21" s="12"/>
      <c r="G21" s="12"/>
      <c r="H21" s="12"/>
      <c r="I21" s="12"/>
      <c r="J21" s="12">
        <f t="shared" si="0"/>
        <v>0</v>
      </c>
      <c r="K21" s="24">
        <f>SUM(K22:K28)</f>
        <v>0</v>
      </c>
      <c r="L21" s="10"/>
    </row>
    <row r="22" spans="1:12" s="1" customFormat="1" ht="36" customHeight="1">
      <c r="A22" s="10">
        <v>23</v>
      </c>
      <c r="B22" s="14" t="s">
        <v>65</v>
      </c>
      <c r="C22" s="14" t="s">
        <v>66</v>
      </c>
      <c r="D22" s="10" t="s">
        <v>67</v>
      </c>
      <c r="E22" s="16">
        <f>186.3*2</f>
        <v>372.6</v>
      </c>
      <c r="F22" s="12"/>
      <c r="G22" s="12"/>
      <c r="H22" s="12"/>
      <c r="I22" s="12"/>
      <c r="J22" s="12">
        <f>SUM(F22:I22)</f>
        <v>0</v>
      </c>
      <c r="K22" s="24">
        <f>J22*E22</f>
        <v>0</v>
      </c>
      <c r="L22" s="11" t="s">
        <v>54</v>
      </c>
    </row>
    <row r="23" spans="1:12" s="1" customFormat="1" ht="67.5" customHeight="1">
      <c r="A23" s="10">
        <v>24</v>
      </c>
      <c r="B23" s="14" t="s">
        <v>68</v>
      </c>
      <c r="C23" s="14" t="s">
        <v>69</v>
      </c>
      <c r="D23" s="10" t="s">
        <v>67</v>
      </c>
      <c r="E23" s="16">
        <v>8083.54</v>
      </c>
      <c r="F23" s="12"/>
      <c r="G23" s="12"/>
      <c r="H23" s="12"/>
      <c r="I23" s="12"/>
      <c r="J23" s="12">
        <f>SUM(F23:I23)</f>
        <v>0</v>
      </c>
      <c r="K23" s="24">
        <f>J23*E23</f>
        <v>0</v>
      </c>
      <c r="L23" s="11" t="s">
        <v>70</v>
      </c>
    </row>
    <row r="24" spans="1:12" ht="39" customHeight="1">
      <c r="A24" s="10">
        <v>25</v>
      </c>
      <c r="B24" s="14" t="s">
        <v>71</v>
      </c>
      <c r="C24" s="14" t="s">
        <v>72</v>
      </c>
      <c r="D24" s="10" t="s">
        <v>67</v>
      </c>
      <c r="E24" s="16">
        <f>199.65+1193.69+163.53</f>
        <v>1556.87</v>
      </c>
      <c r="F24" s="12"/>
      <c r="G24" s="12"/>
      <c r="H24" s="12"/>
      <c r="I24" s="12"/>
      <c r="J24" s="12">
        <f>SUM(F24:I24)</f>
        <v>0</v>
      </c>
      <c r="K24" s="24">
        <f>J24*E24</f>
        <v>0</v>
      </c>
      <c r="L24" s="11" t="s">
        <v>54</v>
      </c>
    </row>
    <row r="25" spans="1:12" ht="34.5" customHeight="1">
      <c r="A25" s="10">
        <v>26</v>
      </c>
      <c r="B25" s="32" t="s">
        <v>73</v>
      </c>
      <c r="C25" s="33" t="s">
        <v>74</v>
      </c>
      <c r="D25" s="10" t="s">
        <v>75</v>
      </c>
      <c r="E25" s="63">
        <v>780</v>
      </c>
      <c r="F25" s="12"/>
      <c r="G25" s="12"/>
      <c r="H25" s="12"/>
      <c r="I25" s="12"/>
      <c r="J25" s="12">
        <f aca="true" t="shared" si="4" ref="J25:J26">SUM(F25:I25)</f>
        <v>0</v>
      </c>
      <c r="K25" s="24">
        <f aca="true" t="shared" si="5" ref="K25:K26">J25*E25</f>
        <v>0</v>
      </c>
      <c r="L25" s="11" t="s">
        <v>70</v>
      </c>
    </row>
    <row r="26" spans="1:12" ht="34.5" customHeight="1">
      <c r="A26" s="10">
        <v>27</v>
      </c>
      <c r="B26" s="32" t="s">
        <v>76</v>
      </c>
      <c r="C26" s="36" t="s">
        <v>77</v>
      </c>
      <c r="D26" s="10" t="s">
        <v>78</v>
      </c>
      <c r="E26" s="63">
        <v>40</v>
      </c>
      <c r="F26" s="12"/>
      <c r="G26" s="12"/>
      <c r="H26" s="12"/>
      <c r="I26" s="12"/>
      <c r="J26" s="12">
        <f t="shared" si="4"/>
        <v>0</v>
      </c>
      <c r="K26" s="24">
        <f t="shared" si="5"/>
        <v>0</v>
      </c>
      <c r="L26" s="11" t="s">
        <v>70</v>
      </c>
    </row>
    <row r="27" spans="1:12" ht="34.5" customHeight="1">
      <c r="A27" s="10">
        <v>28</v>
      </c>
      <c r="B27" s="32" t="s">
        <v>113</v>
      </c>
      <c r="C27" s="34" t="s">
        <v>113</v>
      </c>
      <c r="D27" s="10" t="s">
        <v>78</v>
      </c>
      <c r="E27" s="63">
        <v>10</v>
      </c>
      <c r="F27" s="12"/>
      <c r="G27" s="12"/>
      <c r="H27" s="12"/>
      <c r="I27" s="12"/>
      <c r="J27" s="12">
        <f>SUM(F27:I27)</f>
        <v>0</v>
      </c>
      <c r="K27" s="24">
        <f>J27*E27</f>
        <v>0</v>
      </c>
      <c r="L27" s="11" t="s">
        <v>70</v>
      </c>
    </row>
    <row r="28" spans="1:12" ht="34.5" customHeight="1">
      <c r="A28" s="10">
        <v>29</v>
      </c>
      <c r="B28" s="14" t="s">
        <v>79</v>
      </c>
      <c r="C28" s="36" t="s">
        <v>80</v>
      </c>
      <c r="D28" s="10" t="s">
        <v>67</v>
      </c>
      <c r="E28" s="16">
        <v>506.52</v>
      </c>
      <c r="F28" s="12"/>
      <c r="G28" s="12"/>
      <c r="H28" s="12"/>
      <c r="I28" s="12"/>
      <c r="J28" s="12">
        <f>SUM(F28:I28)</f>
        <v>0</v>
      </c>
      <c r="K28" s="24">
        <f>J28*E28</f>
        <v>0</v>
      </c>
      <c r="L28" s="11" t="s">
        <v>70</v>
      </c>
    </row>
    <row r="29" spans="1:12" s="1" customFormat="1" ht="36" customHeight="1">
      <c r="A29" s="10" t="s">
        <v>81</v>
      </c>
      <c r="B29" s="14" t="s">
        <v>82</v>
      </c>
      <c r="C29" s="15"/>
      <c r="D29" s="10"/>
      <c r="E29" s="16"/>
      <c r="F29" s="12"/>
      <c r="G29" s="12"/>
      <c r="H29" s="12"/>
      <c r="I29" s="12"/>
      <c r="J29" s="12">
        <f>SUM(F29:I29)</f>
        <v>0</v>
      </c>
      <c r="K29" s="24">
        <f>SUM(K30:K36)</f>
        <v>0</v>
      </c>
      <c r="L29" s="11"/>
    </row>
    <row r="30" spans="1:12" s="1" customFormat="1" ht="36" customHeight="1">
      <c r="A30" s="10">
        <v>30</v>
      </c>
      <c r="B30" s="14" t="s">
        <v>83</v>
      </c>
      <c r="C30" s="14" t="s">
        <v>84</v>
      </c>
      <c r="D30" s="10" t="s">
        <v>67</v>
      </c>
      <c r="E30" s="16">
        <v>144</v>
      </c>
      <c r="F30" s="12"/>
      <c r="G30" s="12"/>
      <c r="H30" s="12"/>
      <c r="I30" s="12"/>
      <c r="J30" s="12">
        <f>SUM(F30:I30)</f>
        <v>0</v>
      </c>
      <c r="K30" s="24">
        <f>J30*E30</f>
        <v>0</v>
      </c>
      <c r="L30" s="11" t="s">
        <v>70</v>
      </c>
    </row>
    <row r="31" spans="1:12" s="1" customFormat="1" ht="36" customHeight="1">
      <c r="A31" s="10">
        <v>31</v>
      </c>
      <c r="B31" s="14" t="s">
        <v>85</v>
      </c>
      <c r="C31" s="14" t="s">
        <v>86</v>
      </c>
      <c r="D31" s="10" t="s">
        <v>67</v>
      </c>
      <c r="E31" s="16">
        <v>384</v>
      </c>
      <c r="F31" s="12"/>
      <c r="G31" s="12"/>
      <c r="H31" s="12"/>
      <c r="I31" s="12"/>
      <c r="J31" s="12">
        <f aca="true" t="shared" si="6" ref="J31:J32">SUM(F31:I31)</f>
        <v>0</v>
      </c>
      <c r="K31" s="24">
        <f aca="true" t="shared" si="7" ref="K31:K33">J31*E31</f>
        <v>0</v>
      </c>
      <c r="L31" s="11" t="s">
        <v>70</v>
      </c>
    </row>
    <row r="32" spans="1:12" s="1" customFormat="1" ht="36" customHeight="1">
      <c r="A32" s="10">
        <v>32</v>
      </c>
      <c r="B32" s="14" t="s">
        <v>87</v>
      </c>
      <c r="C32" s="14" t="s">
        <v>88</v>
      </c>
      <c r="D32" s="10" t="s">
        <v>67</v>
      </c>
      <c r="E32" s="16">
        <v>60</v>
      </c>
      <c r="F32" s="12"/>
      <c r="G32" s="12"/>
      <c r="H32" s="12"/>
      <c r="I32" s="12"/>
      <c r="J32" s="12">
        <f t="shared" si="6"/>
        <v>0</v>
      </c>
      <c r="K32" s="24">
        <f t="shared" si="7"/>
        <v>0</v>
      </c>
      <c r="L32" s="11" t="s">
        <v>70</v>
      </c>
    </row>
    <row r="33" spans="1:12" s="1" customFormat="1" ht="36" customHeight="1">
      <c r="A33" s="10">
        <v>33</v>
      </c>
      <c r="B33" s="14" t="s">
        <v>89</v>
      </c>
      <c r="C33" s="15" t="s">
        <v>90</v>
      </c>
      <c r="D33" s="10" t="s">
        <v>67</v>
      </c>
      <c r="E33" s="16">
        <v>8.1</v>
      </c>
      <c r="F33" s="12"/>
      <c r="G33" s="12"/>
      <c r="H33" s="12"/>
      <c r="I33" s="12"/>
      <c r="J33" s="12">
        <f aca="true" t="shared" si="8" ref="J33">SUM(F33:I33)</f>
        <v>0</v>
      </c>
      <c r="K33" s="24">
        <f t="shared" si="7"/>
        <v>0</v>
      </c>
      <c r="L33" s="11" t="s">
        <v>91</v>
      </c>
    </row>
    <row r="34" spans="1:12" s="1" customFormat="1" ht="36" customHeight="1">
      <c r="A34" s="10">
        <v>34</v>
      </c>
      <c r="B34" s="14" t="s">
        <v>92</v>
      </c>
      <c r="C34" s="14" t="s">
        <v>93</v>
      </c>
      <c r="D34" s="10" t="s">
        <v>67</v>
      </c>
      <c r="E34" s="16">
        <v>291.6</v>
      </c>
      <c r="F34" s="12"/>
      <c r="G34" s="12"/>
      <c r="H34" s="12"/>
      <c r="I34" s="12"/>
      <c r="J34" s="12">
        <f>SUM(F34:I34)</f>
        <v>0</v>
      </c>
      <c r="K34" s="24">
        <f>J34*E34</f>
        <v>0</v>
      </c>
      <c r="L34" s="11" t="s">
        <v>54</v>
      </c>
    </row>
    <row r="35" spans="1:12" s="1" customFormat="1" ht="36" customHeight="1">
      <c r="A35" s="10">
        <v>35</v>
      </c>
      <c r="B35" s="14" t="s">
        <v>92</v>
      </c>
      <c r="C35" s="14" t="s">
        <v>94</v>
      </c>
      <c r="D35" s="10" t="s">
        <v>67</v>
      </c>
      <c r="E35" s="16">
        <v>237.6</v>
      </c>
      <c r="F35" s="12"/>
      <c r="G35" s="12"/>
      <c r="H35" s="12"/>
      <c r="I35" s="12"/>
      <c r="J35" s="12">
        <f>SUM(F35:I35)</f>
        <v>0</v>
      </c>
      <c r="K35" s="24">
        <f>J35*E35</f>
        <v>0</v>
      </c>
      <c r="L35" s="11" t="s">
        <v>54</v>
      </c>
    </row>
    <row r="36" spans="1:12" s="1" customFormat="1" ht="36" customHeight="1">
      <c r="A36" s="10">
        <v>36</v>
      </c>
      <c r="B36" s="14" t="s">
        <v>95</v>
      </c>
      <c r="C36" s="14" t="s">
        <v>96</v>
      </c>
      <c r="D36" s="10" t="s">
        <v>67</v>
      </c>
      <c r="E36" s="16">
        <v>128.2</v>
      </c>
      <c r="F36" s="12"/>
      <c r="G36" s="12"/>
      <c r="H36" s="12"/>
      <c r="I36" s="12"/>
      <c r="J36" s="12">
        <f aca="true" t="shared" si="9" ref="J36">SUM(F36:I36)</f>
        <v>0</v>
      </c>
      <c r="K36" s="24">
        <f>J36*E36</f>
        <v>0</v>
      </c>
      <c r="L36" s="11" t="s">
        <v>54</v>
      </c>
    </row>
    <row r="37" spans="1:12" s="1" customFormat="1" ht="36" customHeight="1">
      <c r="A37" s="10" t="s">
        <v>97</v>
      </c>
      <c r="B37" s="14" t="s">
        <v>98</v>
      </c>
      <c r="C37" s="15"/>
      <c r="D37" s="10" t="s">
        <v>99</v>
      </c>
      <c r="E37" s="19">
        <v>1</v>
      </c>
      <c r="F37" s="20"/>
      <c r="G37" s="12"/>
      <c r="H37" s="12"/>
      <c r="I37" s="12"/>
      <c r="J37" s="26"/>
      <c r="K37" s="27">
        <f>K4+K21+K29</f>
        <v>0</v>
      </c>
      <c r="L37" s="26"/>
    </row>
    <row r="38" spans="1:12" s="1" customFormat="1" ht="36" customHeight="1">
      <c r="A38" s="10" t="s">
        <v>100</v>
      </c>
      <c r="B38" s="21" t="s">
        <v>101</v>
      </c>
      <c r="C38" s="22"/>
      <c r="D38" s="10" t="s">
        <v>99</v>
      </c>
      <c r="E38" s="19">
        <v>1</v>
      </c>
      <c r="F38" s="20"/>
      <c r="G38" s="12"/>
      <c r="H38" s="12"/>
      <c r="I38" s="12"/>
      <c r="J38" s="26">
        <v>0</v>
      </c>
      <c r="K38" s="28">
        <f>K37*J38</f>
        <v>0</v>
      </c>
      <c r="L38" s="26"/>
    </row>
    <row r="39" spans="1:12" s="1" customFormat="1" ht="36" customHeight="1">
      <c r="A39" s="10" t="s">
        <v>102</v>
      </c>
      <c r="B39" s="21" t="s">
        <v>103</v>
      </c>
      <c r="C39" s="22"/>
      <c r="D39" s="10" t="s">
        <v>99</v>
      </c>
      <c r="E39" s="19">
        <v>1</v>
      </c>
      <c r="F39" s="20"/>
      <c r="G39" s="12"/>
      <c r="H39" s="12"/>
      <c r="I39" s="12"/>
      <c r="J39" s="26">
        <v>0</v>
      </c>
      <c r="K39" s="28">
        <f>(K37+K38)*J39</f>
        <v>0</v>
      </c>
      <c r="L39" s="26"/>
    </row>
    <row r="40" spans="1:12" s="1" customFormat="1" ht="36" customHeight="1">
      <c r="A40" s="10" t="s">
        <v>104</v>
      </c>
      <c r="B40" s="21" t="s">
        <v>105</v>
      </c>
      <c r="C40" s="22"/>
      <c r="D40" s="10" t="s">
        <v>99</v>
      </c>
      <c r="E40" s="19">
        <v>1</v>
      </c>
      <c r="F40" s="20"/>
      <c r="G40" s="12"/>
      <c r="H40" s="12"/>
      <c r="I40" s="12"/>
      <c r="J40" s="26">
        <v>0</v>
      </c>
      <c r="K40" s="28">
        <f>(K37+K38+K39)*J40</f>
        <v>0</v>
      </c>
      <c r="L40" s="26"/>
    </row>
    <row r="41" spans="1:12" s="1" customFormat="1" ht="36" customHeight="1">
      <c r="A41" s="10" t="s">
        <v>106</v>
      </c>
      <c r="B41" s="21" t="s">
        <v>107</v>
      </c>
      <c r="C41" s="22"/>
      <c r="D41" s="10" t="s">
        <v>99</v>
      </c>
      <c r="E41" s="19">
        <v>1</v>
      </c>
      <c r="F41" s="20"/>
      <c r="G41" s="12"/>
      <c r="H41" s="12"/>
      <c r="I41" s="12"/>
      <c r="J41" s="29">
        <v>0.09</v>
      </c>
      <c r="K41" s="28">
        <f>(K37+K38+K39+K40)*J41</f>
        <v>0</v>
      </c>
      <c r="L41" s="26"/>
    </row>
    <row r="42" spans="1:12" s="1" customFormat="1" ht="32.25" customHeight="1">
      <c r="A42" s="10" t="s">
        <v>108</v>
      </c>
      <c r="B42" s="14" t="s">
        <v>109</v>
      </c>
      <c r="C42" s="15"/>
      <c r="D42" s="10" t="s">
        <v>99</v>
      </c>
      <c r="E42" s="19">
        <v>1</v>
      </c>
      <c r="F42" s="20"/>
      <c r="G42" s="12"/>
      <c r="H42" s="12"/>
      <c r="I42" s="12"/>
      <c r="J42" s="26"/>
      <c r="K42" s="30">
        <f>K4+K38+K39+K40+K41</f>
        <v>0</v>
      </c>
      <c r="L42" s="26"/>
    </row>
    <row r="43" spans="1:12" ht="39" customHeight="1">
      <c r="A43" s="23" t="s">
        <v>110</v>
      </c>
      <c r="B43" s="23"/>
      <c r="C43" s="23"/>
      <c r="D43" s="23"/>
      <c r="E43" s="23"/>
      <c r="F43" s="23"/>
      <c r="G43" s="23"/>
      <c r="H43" s="23"/>
      <c r="I43" s="23"/>
      <c r="J43" s="23"/>
      <c r="K43" s="31"/>
      <c r="L43" s="23"/>
    </row>
  </sheetData>
  <sheetProtection/>
  <mergeCells count="11">
    <mergeCell ref="A1:L1"/>
    <mergeCell ref="F2:J2"/>
    <mergeCell ref="A43:L43"/>
    <mergeCell ref="A2:A3"/>
    <mergeCell ref="B2:B3"/>
    <mergeCell ref="C2:C3"/>
    <mergeCell ref="D2:D3"/>
    <mergeCell ref="E2:E3"/>
    <mergeCell ref="K2:K3"/>
    <mergeCell ref="L2:L3"/>
    <mergeCell ref="L5:L15"/>
  </mergeCells>
  <printOptions/>
  <pageMargins left="0.109722222222222" right="0.109722222222222" top="0.554861111111111" bottom="0.35763888888888895" header="0.298611111111111" footer="0.298611111111111"/>
  <pageSetup fitToHeight="0" fitToWidth="1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workbookViewId="0" topLeftCell="A1">
      <selection activeCell="K6" sqref="K6:K9"/>
    </sheetView>
  </sheetViews>
  <sheetFormatPr defaultColWidth="9.00390625" defaultRowHeight="15"/>
  <cols>
    <col min="2" max="2" width="9.8515625" style="0" customWidth="1"/>
    <col min="3" max="3" width="11.140625" style="0" customWidth="1"/>
    <col min="6" max="6" width="6.28125" style="0" customWidth="1"/>
    <col min="7" max="7" width="6.8515625" style="0" customWidth="1"/>
    <col min="8" max="8" width="7.28125" style="0" customWidth="1"/>
    <col min="9" max="9" width="6.8515625" style="0" customWidth="1"/>
    <col min="10" max="10" width="7.7109375" style="0" customWidth="1"/>
    <col min="15" max="15" width="7.421875" style="0" customWidth="1"/>
  </cols>
  <sheetData>
    <row r="1" spans="1:15" ht="25.5">
      <c r="A1" s="42" t="s">
        <v>114</v>
      </c>
      <c r="B1" s="42" t="s">
        <v>115</v>
      </c>
      <c r="C1" s="42" t="s">
        <v>116</v>
      </c>
      <c r="D1" s="42" t="s">
        <v>116</v>
      </c>
      <c r="E1" s="42" t="s">
        <v>116</v>
      </c>
      <c r="F1" s="42" t="s">
        <v>117</v>
      </c>
      <c r="G1" s="42" t="s">
        <v>118</v>
      </c>
      <c r="H1" s="42" t="s">
        <v>10</v>
      </c>
      <c r="I1" s="50" t="s">
        <v>10</v>
      </c>
      <c r="J1" s="51" t="s">
        <v>119</v>
      </c>
      <c r="K1" s="51" t="s">
        <v>120</v>
      </c>
      <c r="L1" s="52" t="s">
        <v>83</v>
      </c>
      <c r="M1" s="52" t="s">
        <v>85</v>
      </c>
      <c r="N1" s="52" t="s">
        <v>121</v>
      </c>
      <c r="O1" s="53" t="s">
        <v>122</v>
      </c>
    </row>
    <row r="2" spans="1:15" ht="18.75" customHeight="1">
      <c r="A2" s="43"/>
      <c r="B2" s="42" t="s">
        <v>123</v>
      </c>
      <c r="C2" s="42" t="s">
        <v>124</v>
      </c>
      <c r="D2" s="42">
        <v>4000</v>
      </c>
      <c r="E2" s="42">
        <v>2500</v>
      </c>
      <c r="F2" s="42">
        <v>4</v>
      </c>
      <c r="G2" s="42"/>
      <c r="H2" s="42">
        <v>4</v>
      </c>
      <c r="I2" s="54">
        <f aca="true" t="shared" si="0" ref="I2:I14">D2*E2*H2/1000000</f>
        <v>40</v>
      </c>
      <c r="J2" s="55">
        <f>H2*D2*1.8/1000</f>
        <v>28.8</v>
      </c>
      <c r="K2" s="56">
        <f>I2-J2</f>
        <v>11.2</v>
      </c>
      <c r="L2" s="49"/>
      <c r="M2" s="49"/>
      <c r="N2" s="49"/>
      <c r="O2">
        <f>(D2+E2)*2*0.5*H2/1000</f>
        <v>26</v>
      </c>
    </row>
    <row r="3" spans="1:15" ht="18.75" customHeight="1">
      <c r="A3" s="43"/>
      <c r="B3" s="42" t="s">
        <v>125</v>
      </c>
      <c r="C3" s="42" t="s">
        <v>126</v>
      </c>
      <c r="D3" s="42">
        <v>6000</v>
      </c>
      <c r="E3" s="42">
        <v>2500</v>
      </c>
      <c r="F3" s="42">
        <v>15</v>
      </c>
      <c r="G3" s="42"/>
      <c r="H3" s="42">
        <v>15</v>
      </c>
      <c r="I3" s="54">
        <f t="shared" si="0"/>
        <v>225</v>
      </c>
      <c r="J3" s="55">
        <f>H3*D3*1.8/1000</f>
        <v>162</v>
      </c>
      <c r="K3" s="56">
        <f>I3-J3</f>
        <v>63</v>
      </c>
      <c r="L3" s="49"/>
      <c r="M3" s="49"/>
      <c r="N3" s="49"/>
      <c r="O3">
        <f aca="true" t="shared" si="1" ref="O3:O11">(D3+E3)*2*0.5*H3/1000</f>
        <v>127.5</v>
      </c>
    </row>
    <row r="4" spans="1:15" ht="18.75" customHeight="1">
      <c r="A4" s="43"/>
      <c r="B4" s="42" t="s">
        <v>127</v>
      </c>
      <c r="C4" s="42" t="s">
        <v>128</v>
      </c>
      <c r="D4" s="42">
        <v>8000</v>
      </c>
      <c r="E4" s="42">
        <v>2500</v>
      </c>
      <c r="F4" s="42">
        <v>2</v>
      </c>
      <c r="G4" s="42"/>
      <c r="H4" s="42">
        <v>2</v>
      </c>
      <c r="I4" s="54">
        <f t="shared" si="0"/>
        <v>40</v>
      </c>
      <c r="J4" s="55">
        <f>H4*D4*1.8/1000</f>
        <v>28.8</v>
      </c>
      <c r="K4" s="56">
        <f>I4-J4</f>
        <v>11.2</v>
      </c>
      <c r="L4" s="49"/>
      <c r="M4" s="49"/>
      <c r="N4" s="49"/>
      <c r="O4">
        <f t="shared" si="1"/>
        <v>21</v>
      </c>
    </row>
    <row r="5" spans="1:15" ht="18.75" customHeight="1">
      <c r="A5" s="43"/>
      <c r="B5" s="42" t="s">
        <v>129</v>
      </c>
      <c r="C5" s="42" t="s">
        <v>130</v>
      </c>
      <c r="D5" s="42">
        <v>10000</v>
      </c>
      <c r="E5" s="42">
        <v>2500</v>
      </c>
      <c r="F5" s="42">
        <v>1</v>
      </c>
      <c r="G5" s="42"/>
      <c r="H5" s="42">
        <v>1</v>
      </c>
      <c r="I5" s="54">
        <f t="shared" si="0"/>
        <v>25</v>
      </c>
      <c r="J5" s="55">
        <f>H5*D5*1.8/1000</f>
        <v>18</v>
      </c>
      <c r="K5" s="56">
        <f>I5-J5</f>
        <v>7</v>
      </c>
      <c r="L5" s="49"/>
      <c r="M5" s="49"/>
      <c r="N5" s="49"/>
      <c r="O5">
        <f t="shared" si="1"/>
        <v>12.5</v>
      </c>
    </row>
    <row r="6" spans="1:15" ht="18.75" customHeight="1">
      <c r="A6" s="43"/>
      <c r="B6" s="42" t="s">
        <v>131</v>
      </c>
      <c r="C6" s="42" t="s">
        <v>132</v>
      </c>
      <c r="D6" s="42">
        <v>4000</v>
      </c>
      <c r="E6" s="42">
        <v>1200</v>
      </c>
      <c r="F6" s="42">
        <v>2</v>
      </c>
      <c r="G6" s="42"/>
      <c r="H6" s="42">
        <v>1</v>
      </c>
      <c r="I6" s="54">
        <f t="shared" si="0"/>
        <v>4.8</v>
      </c>
      <c r="J6" s="55"/>
      <c r="K6" s="57">
        <f>I6</f>
        <v>4.8</v>
      </c>
      <c r="L6" s="49"/>
      <c r="M6" s="49"/>
      <c r="N6" s="49"/>
      <c r="O6">
        <f t="shared" si="1"/>
        <v>5.2</v>
      </c>
    </row>
    <row r="7" spans="1:15" ht="18.75" customHeight="1">
      <c r="A7" s="43"/>
      <c r="B7" s="42" t="s">
        <v>133</v>
      </c>
      <c r="C7" s="42" t="s">
        <v>134</v>
      </c>
      <c r="D7" s="42">
        <v>6000</v>
      </c>
      <c r="E7" s="42">
        <v>1200</v>
      </c>
      <c r="F7" s="42">
        <v>17</v>
      </c>
      <c r="G7" s="42"/>
      <c r="H7" s="42">
        <v>17</v>
      </c>
      <c r="I7" s="54">
        <f t="shared" si="0"/>
        <v>122.4</v>
      </c>
      <c r="J7" s="55"/>
      <c r="K7" s="57">
        <f aca="true" t="shared" si="2" ref="K7:K9">I7</f>
        <v>122.4</v>
      </c>
      <c r="L7" s="49"/>
      <c r="M7" s="49"/>
      <c r="N7" s="49"/>
      <c r="O7">
        <f t="shared" si="1"/>
        <v>122.4</v>
      </c>
    </row>
    <row r="8" spans="1:15" ht="18.75" customHeight="1">
      <c r="A8" s="43"/>
      <c r="B8" s="42" t="s">
        <v>135</v>
      </c>
      <c r="C8" s="42" t="s">
        <v>136</v>
      </c>
      <c r="D8" s="42">
        <v>8000</v>
      </c>
      <c r="E8" s="42">
        <v>1200</v>
      </c>
      <c r="F8" s="42">
        <v>5</v>
      </c>
      <c r="G8" s="42"/>
      <c r="H8" s="42">
        <v>5</v>
      </c>
      <c r="I8" s="54">
        <f t="shared" si="0"/>
        <v>48</v>
      </c>
      <c r="J8" s="55"/>
      <c r="K8" s="57">
        <f t="shared" si="2"/>
        <v>48</v>
      </c>
      <c r="L8" s="49"/>
      <c r="M8" s="49"/>
      <c r="N8" s="49"/>
      <c r="O8">
        <f t="shared" si="1"/>
        <v>46</v>
      </c>
    </row>
    <row r="9" spans="1:15" ht="18.75" customHeight="1">
      <c r="A9" s="44"/>
      <c r="B9" s="42" t="s">
        <v>137</v>
      </c>
      <c r="C9" s="42" t="s">
        <v>138</v>
      </c>
      <c r="D9" s="42">
        <v>10000</v>
      </c>
      <c r="E9" s="42">
        <v>1200</v>
      </c>
      <c r="F9" s="42">
        <v>2</v>
      </c>
      <c r="G9" s="42"/>
      <c r="H9" s="42">
        <v>2</v>
      </c>
      <c r="I9" s="54">
        <f t="shared" si="0"/>
        <v>24</v>
      </c>
      <c r="J9" s="55"/>
      <c r="K9" s="57">
        <f t="shared" si="2"/>
        <v>24</v>
      </c>
      <c r="L9" s="49"/>
      <c r="M9" s="49"/>
      <c r="N9" s="49"/>
      <c r="O9">
        <f t="shared" si="1"/>
        <v>22.4</v>
      </c>
    </row>
    <row r="10" spans="1:15" ht="18.75" customHeight="1">
      <c r="A10" s="45" t="s">
        <v>139</v>
      </c>
      <c r="B10" s="42" t="s">
        <v>140</v>
      </c>
      <c r="C10" s="42" t="s">
        <v>141</v>
      </c>
      <c r="D10" s="42">
        <v>6000</v>
      </c>
      <c r="E10" s="42">
        <v>1187</v>
      </c>
      <c r="F10" s="42">
        <v>2</v>
      </c>
      <c r="G10" s="42"/>
      <c r="H10" s="42">
        <v>2</v>
      </c>
      <c r="I10" s="54">
        <f t="shared" si="0"/>
        <v>14.244</v>
      </c>
      <c r="J10" s="55"/>
      <c r="K10" s="57"/>
      <c r="L10" s="49"/>
      <c r="M10" s="49"/>
      <c r="N10" s="49"/>
      <c r="O10">
        <f t="shared" si="1"/>
        <v>14.374</v>
      </c>
    </row>
    <row r="11" spans="1:15" ht="21" customHeight="1">
      <c r="A11" s="44"/>
      <c r="B11" s="42" t="s">
        <v>142</v>
      </c>
      <c r="C11" s="42" t="s">
        <v>143</v>
      </c>
      <c r="D11" s="42">
        <v>8000</v>
      </c>
      <c r="E11" s="42">
        <v>1187</v>
      </c>
      <c r="F11" s="42">
        <v>12</v>
      </c>
      <c r="G11" s="42"/>
      <c r="H11" s="42">
        <v>12</v>
      </c>
      <c r="I11" s="54">
        <f t="shared" si="0"/>
        <v>113.952</v>
      </c>
      <c r="J11" s="55"/>
      <c r="K11" s="57"/>
      <c r="L11" s="49"/>
      <c r="M11" s="49"/>
      <c r="N11" s="49"/>
      <c r="O11">
        <f t="shared" si="1"/>
        <v>110.244</v>
      </c>
    </row>
    <row r="12" spans="1:15" ht="21" customHeight="1">
      <c r="A12" s="46" t="s">
        <v>83</v>
      </c>
      <c r="B12" s="42" t="s">
        <v>144</v>
      </c>
      <c r="C12" s="42" t="s">
        <v>145</v>
      </c>
      <c r="D12" s="42">
        <v>8000</v>
      </c>
      <c r="E12" s="42">
        <v>6000</v>
      </c>
      <c r="F12" s="42">
        <v>3</v>
      </c>
      <c r="G12" s="42"/>
      <c r="H12" s="42">
        <v>3</v>
      </c>
      <c r="I12" s="54">
        <f t="shared" si="0"/>
        <v>144</v>
      </c>
      <c r="J12" s="55"/>
      <c r="K12" s="55"/>
      <c r="L12" s="58">
        <f>I12</f>
        <v>144</v>
      </c>
      <c r="M12" s="49"/>
      <c r="N12" s="49"/>
      <c r="O12">
        <f>(D12*2+E12)*0.5*H12/1000</f>
        <v>33</v>
      </c>
    </row>
    <row r="13" spans="1:15" ht="21" customHeight="1">
      <c r="A13" s="46" t="s">
        <v>85</v>
      </c>
      <c r="B13" s="42" t="s">
        <v>146</v>
      </c>
      <c r="C13" s="42" t="s">
        <v>145</v>
      </c>
      <c r="D13" s="42">
        <v>8000</v>
      </c>
      <c r="E13" s="42">
        <v>6000</v>
      </c>
      <c r="F13" s="42">
        <v>8</v>
      </c>
      <c r="G13" s="42"/>
      <c r="H13" s="42">
        <v>8</v>
      </c>
      <c r="I13" s="54">
        <f t="shared" si="0"/>
        <v>384</v>
      </c>
      <c r="J13" s="55"/>
      <c r="K13" s="55"/>
      <c r="L13" s="49"/>
      <c r="M13" s="58">
        <f>I13</f>
        <v>384</v>
      </c>
      <c r="N13" s="49"/>
      <c r="O13">
        <f aca="true" t="shared" si="3" ref="O13:O14">(D13*2+E13)*0.5*H13/1000</f>
        <v>88</v>
      </c>
    </row>
    <row r="14" spans="1:15" ht="14.25">
      <c r="A14" s="47" t="s">
        <v>121</v>
      </c>
      <c r="B14" s="45" t="s">
        <v>147</v>
      </c>
      <c r="C14" s="45" t="s">
        <v>148</v>
      </c>
      <c r="D14" s="45">
        <v>10000</v>
      </c>
      <c r="E14" s="45">
        <v>6000</v>
      </c>
      <c r="F14" s="45">
        <v>1</v>
      </c>
      <c r="G14" s="45"/>
      <c r="H14" s="48">
        <v>1</v>
      </c>
      <c r="I14" s="59">
        <f t="shared" si="0"/>
        <v>60</v>
      </c>
      <c r="J14" s="60"/>
      <c r="K14" s="60"/>
      <c r="L14" s="61"/>
      <c r="M14" s="61"/>
      <c r="N14" s="62">
        <f>I14</f>
        <v>60</v>
      </c>
      <c r="O14">
        <f t="shared" si="3"/>
        <v>13</v>
      </c>
    </row>
    <row r="15" spans="1:15" ht="17.25" customHeight="1">
      <c r="A15" s="49"/>
      <c r="B15" s="49"/>
      <c r="C15" s="49"/>
      <c r="D15" s="49"/>
      <c r="E15" s="49"/>
      <c r="F15" s="49"/>
      <c r="G15" s="49"/>
      <c r="H15" s="49"/>
      <c r="I15" s="49"/>
      <c r="J15" s="58">
        <f>SUM(J2:J14)</f>
        <v>237.6</v>
      </c>
      <c r="K15" s="49">
        <f aca="true" t="shared" si="4" ref="K15:O15">SUM(K2:K14)</f>
        <v>291.6</v>
      </c>
      <c r="L15" s="58">
        <f t="shared" si="4"/>
        <v>144</v>
      </c>
      <c r="M15" s="58">
        <f t="shared" si="4"/>
        <v>384</v>
      </c>
      <c r="N15" s="58">
        <f t="shared" si="4"/>
        <v>60</v>
      </c>
      <c r="O15" s="58">
        <f t="shared" si="4"/>
        <v>641.618</v>
      </c>
    </row>
    <row r="16" ht="14.25">
      <c r="K16">
        <v>128.2</v>
      </c>
    </row>
  </sheetData>
  <sheetProtection/>
  <mergeCells count="2">
    <mergeCell ref="A2:A9"/>
    <mergeCell ref="A10:A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SheetLayoutView="100" workbookViewId="0" topLeftCell="A1">
      <pane xSplit="5" ySplit="4" topLeftCell="F26" activePane="bottomRight" state="frozen"/>
      <selection pane="bottomRight" activeCell="O32" sqref="O32"/>
    </sheetView>
  </sheetViews>
  <sheetFormatPr defaultColWidth="9.00390625" defaultRowHeight="18" customHeight="1"/>
  <cols>
    <col min="1" max="1" width="5.28125" style="2" customWidth="1"/>
    <col min="2" max="2" width="11.421875" style="3" customWidth="1"/>
    <col min="3" max="3" width="37.421875" style="2" customWidth="1"/>
    <col min="4" max="4" width="4.8515625" style="2" customWidth="1"/>
    <col min="5" max="5" width="8.7109375" style="4" customWidth="1"/>
    <col min="6" max="6" width="10.7109375" style="5" customWidth="1"/>
    <col min="7" max="7" width="9.8515625" style="2" customWidth="1"/>
    <col min="8" max="8" width="9.140625" style="2" customWidth="1"/>
    <col min="9" max="10" width="10.7109375" style="2" customWidth="1"/>
    <col min="11" max="11" width="12.421875" style="6" customWidth="1"/>
    <col min="12" max="12" width="31.421875" style="2" customWidth="1"/>
    <col min="13" max="13" width="10.7109375" style="7" bestFit="1" customWidth="1"/>
    <col min="14" max="16384" width="9.00390625" style="7" customWidth="1"/>
  </cols>
  <sheetData>
    <row r="1" spans="1:12" ht="18" customHeight="1">
      <c r="A1" s="8" t="s">
        <v>149</v>
      </c>
      <c r="B1" s="9"/>
      <c r="C1" s="8"/>
      <c r="D1" s="8"/>
      <c r="E1" s="8"/>
      <c r="F1" s="8"/>
      <c r="G1" s="8"/>
      <c r="H1" s="8"/>
      <c r="I1" s="8"/>
      <c r="J1" s="8"/>
      <c r="L1" s="8"/>
    </row>
    <row r="2" spans="1:12" ht="28.5" customHeight="1">
      <c r="A2" s="10" t="s">
        <v>1</v>
      </c>
      <c r="B2" s="11" t="s">
        <v>12</v>
      </c>
      <c r="C2" s="11" t="s">
        <v>13</v>
      </c>
      <c r="D2" s="10" t="s">
        <v>14</v>
      </c>
      <c r="E2" s="12" t="s">
        <v>15</v>
      </c>
      <c r="F2" s="12" t="s">
        <v>16</v>
      </c>
      <c r="G2" s="12"/>
      <c r="H2" s="12"/>
      <c r="I2" s="12"/>
      <c r="J2" s="12"/>
      <c r="K2" s="24" t="s">
        <v>17</v>
      </c>
      <c r="L2" s="10" t="s">
        <v>18</v>
      </c>
    </row>
    <row r="3" spans="1:12" ht="45" customHeight="1">
      <c r="A3" s="10"/>
      <c r="B3" s="11"/>
      <c r="C3" s="11"/>
      <c r="D3" s="10"/>
      <c r="E3" s="12"/>
      <c r="F3" s="12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24"/>
      <c r="L3" s="10"/>
    </row>
    <row r="4" spans="1:12" ht="27" customHeight="1">
      <c r="A4" s="10" t="s">
        <v>24</v>
      </c>
      <c r="B4" s="14" t="s">
        <v>25</v>
      </c>
      <c r="C4" s="15"/>
      <c r="D4" s="10"/>
      <c r="E4" s="16"/>
      <c r="F4" s="12"/>
      <c r="G4" s="12"/>
      <c r="H4" s="12"/>
      <c r="I4" s="12"/>
      <c r="J4" s="12"/>
      <c r="K4" s="25">
        <f>SUM(K5:K27)</f>
        <v>0</v>
      </c>
      <c r="L4" s="10"/>
    </row>
    <row r="5" spans="1:12" ht="70.5" customHeight="1">
      <c r="A5" s="10">
        <v>1</v>
      </c>
      <c r="B5" s="17" t="s">
        <v>26</v>
      </c>
      <c r="C5" s="17" t="s">
        <v>27</v>
      </c>
      <c r="D5" s="10" t="s">
        <v>28</v>
      </c>
      <c r="E5" s="16">
        <f>77.3+3.47</f>
        <v>80.77</v>
      </c>
      <c r="F5" s="12"/>
      <c r="G5" s="12"/>
      <c r="H5" s="12"/>
      <c r="I5" s="12"/>
      <c r="J5" s="12">
        <f>SUM(F5:I5)</f>
        <v>0</v>
      </c>
      <c r="K5" s="24">
        <f>J5*E5</f>
        <v>0</v>
      </c>
      <c r="L5" s="11" t="s">
        <v>29</v>
      </c>
    </row>
    <row r="6" spans="1:13" ht="75" customHeight="1">
      <c r="A6" s="10">
        <v>2</v>
      </c>
      <c r="B6" s="17" t="s">
        <v>30</v>
      </c>
      <c r="C6" s="17" t="s">
        <v>150</v>
      </c>
      <c r="D6" s="10" t="s">
        <v>28</v>
      </c>
      <c r="E6" s="16">
        <f>496.31+15.84</f>
        <v>512.15</v>
      </c>
      <c r="F6" s="12"/>
      <c r="G6" s="12"/>
      <c r="H6" s="12"/>
      <c r="I6" s="12"/>
      <c r="J6" s="12">
        <f>SUM(F6:I6)</f>
        <v>0</v>
      </c>
      <c r="K6" s="24">
        <f>J6*E6</f>
        <v>0</v>
      </c>
      <c r="L6" s="11"/>
      <c r="M6" s="41"/>
    </row>
    <row r="7" spans="1:12" ht="69.75" customHeight="1">
      <c r="A7" s="10">
        <v>3</v>
      </c>
      <c r="B7" s="14" t="s">
        <v>32</v>
      </c>
      <c r="C7" s="14" t="s">
        <v>33</v>
      </c>
      <c r="D7" s="10" t="s">
        <v>28</v>
      </c>
      <c r="E7" s="16">
        <f>32.57+3.31</f>
        <v>35.88</v>
      </c>
      <c r="F7" s="12"/>
      <c r="G7" s="12"/>
      <c r="H7" s="12"/>
      <c r="I7" s="12"/>
      <c r="J7" s="12">
        <f aca="true" t="shared" si="0" ref="J7:J51">SUM(F7:I7)</f>
        <v>0</v>
      </c>
      <c r="K7" s="24">
        <f aca="true" t="shared" si="1" ref="K7:K51">J7*E7</f>
        <v>0</v>
      </c>
      <c r="L7" s="11"/>
    </row>
    <row r="8" spans="1:12" ht="72" customHeight="1">
      <c r="A8" s="10">
        <v>4</v>
      </c>
      <c r="B8" s="14" t="s">
        <v>151</v>
      </c>
      <c r="C8" s="17" t="s">
        <v>152</v>
      </c>
      <c r="D8" s="10" t="s">
        <v>28</v>
      </c>
      <c r="E8" s="16">
        <f>304.14+310.04+23.5*2</f>
        <v>661.18</v>
      </c>
      <c r="F8" s="12"/>
      <c r="G8" s="12"/>
      <c r="H8" s="12"/>
      <c r="I8" s="12"/>
      <c r="J8" s="12">
        <f t="shared" si="0"/>
        <v>0</v>
      </c>
      <c r="K8" s="24">
        <f t="shared" si="1"/>
        <v>0</v>
      </c>
      <c r="L8" s="11"/>
    </row>
    <row r="9" spans="1:12" ht="90" customHeight="1">
      <c r="A9" s="10">
        <v>5</v>
      </c>
      <c r="B9" s="14" t="s">
        <v>36</v>
      </c>
      <c r="C9" s="17" t="s">
        <v>37</v>
      </c>
      <c r="D9" s="10" t="s">
        <v>28</v>
      </c>
      <c r="E9" s="16">
        <f>83.4+8.5</f>
        <v>91.9</v>
      </c>
      <c r="F9" s="12"/>
      <c r="G9" s="12"/>
      <c r="H9" s="12"/>
      <c r="I9" s="12"/>
      <c r="J9" s="12">
        <f t="shared" si="0"/>
        <v>0</v>
      </c>
      <c r="K9" s="24">
        <f t="shared" si="1"/>
        <v>0</v>
      </c>
      <c r="L9" s="11"/>
    </row>
    <row r="10" spans="1:12" ht="86.25" customHeight="1">
      <c r="A10" s="10">
        <v>6</v>
      </c>
      <c r="B10" s="14" t="s">
        <v>38</v>
      </c>
      <c r="C10" s="17" t="s">
        <v>39</v>
      </c>
      <c r="D10" s="10" t="s">
        <v>28</v>
      </c>
      <c r="E10" s="16">
        <v>11.25</v>
      </c>
      <c r="F10" s="12"/>
      <c r="G10" s="12"/>
      <c r="H10" s="12"/>
      <c r="I10" s="12"/>
      <c r="J10" s="12">
        <f t="shared" si="0"/>
        <v>0</v>
      </c>
      <c r="K10" s="24">
        <f t="shared" si="1"/>
        <v>0</v>
      </c>
      <c r="L10" s="11"/>
    </row>
    <row r="11" spans="1:12" ht="82.5" customHeight="1">
      <c r="A11" s="10">
        <v>7</v>
      </c>
      <c r="B11" s="14" t="s">
        <v>40</v>
      </c>
      <c r="C11" s="14" t="s">
        <v>41</v>
      </c>
      <c r="D11" s="10" t="s">
        <v>28</v>
      </c>
      <c r="E11" s="16">
        <v>32.84</v>
      </c>
      <c r="F11" s="12"/>
      <c r="G11" s="12"/>
      <c r="H11" s="12"/>
      <c r="I11" s="12"/>
      <c r="J11" s="12">
        <f t="shared" si="0"/>
        <v>0</v>
      </c>
      <c r="K11" s="24">
        <f t="shared" si="1"/>
        <v>0</v>
      </c>
      <c r="L11" s="11"/>
    </row>
    <row r="12" spans="1:12" ht="75" customHeight="1">
      <c r="A12" s="10">
        <v>8</v>
      </c>
      <c r="B12" s="14" t="s">
        <v>153</v>
      </c>
      <c r="C12" s="17" t="s">
        <v>154</v>
      </c>
      <c r="D12" s="10" t="s">
        <v>28</v>
      </c>
      <c r="E12" s="16">
        <v>17.66</v>
      </c>
      <c r="F12" s="12"/>
      <c r="G12" s="12"/>
      <c r="H12" s="12"/>
      <c r="I12" s="12"/>
      <c r="J12" s="12"/>
      <c r="K12" s="24"/>
      <c r="L12" s="11"/>
    </row>
    <row r="13" spans="1:12" ht="87" customHeight="1">
      <c r="A13" s="10">
        <v>9</v>
      </c>
      <c r="B13" s="14" t="s">
        <v>155</v>
      </c>
      <c r="C13" s="17" t="s">
        <v>156</v>
      </c>
      <c r="D13" s="10" t="s">
        <v>28</v>
      </c>
      <c r="E13" s="16">
        <v>29.23</v>
      </c>
      <c r="F13" s="12"/>
      <c r="G13" s="12"/>
      <c r="H13" s="12"/>
      <c r="I13" s="12"/>
      <c r="J13" s="12"/>
      <c r="K13" s="24"/>
      <c r="L13" s="11"/>
    </row>
    <row r="14" spans="1:12" ht="90.75" customHeight="1">
      <c r="A14" s="10">
        <v>10</v>
      </c>
      <c r="B14" s="14" t="s">
        <v>42</v>
      </c>
      <c r="C14" s="14" t="s">
        <v>43</v>
      </c>
      <c r="D14" s="10" t="s">
        <v>28</v>
      </c>
      <c r="E14" s="16">
        <f>6.67+5.3</f>
        <v>11.97</v>
      </c>
      <c r="F14" s="12"/>
      <c r="G14" s="12"/>
      <c r="H14" s="12"/>
      <c r="I14" s="12"/>
      <c r="J14" s="12">
        <f t="shared" si="0"/>
        <v>0</v>
      </c>
      <c r="K14" s="24">
        <f t="shared" si="1"/>
        <v>0</v>
      </c>
      <c r="L14" s="11"/>
    </row>
    <row r="15" spans="1:12" ht="87" customHeight="1">
      <c r="A15" s="10">
        <v>11</v>
      </c>
      <c r="B15" s="14" t="s">
        <v>44</v>
      </c>
      <c r="C15" s="14" t="s">
        <v>45</v>
      </c>
      <c r="D15" s="10" t="s">
        <v>28</v>
      </c>
      <c r="E15" s="16">
        <f>16.191+4.7</f>
        <v>20.891</v>
      </c>
      <c r="F15" s="12"/>
      <c r="G15" s="12"/>
      <c r="H15" s="12"/>
      <c r="I15" s="12"/>
      <c r="J15" s="12">
        <f t="shared" si="0"/>
        <v>0</v>
      </c>
      <c r="K15" s="24">
        <f t="shared" si="1"/>
        <v>0</v>
      </c>
      <c r="L15" s="11"/>
    </row>
    <row r="16" spans="1:12" ht="82.5" customHeight="1">
      <c r="A16" s="10">
        <v>12</v>
      </c>
      <c r="B16" s="14" t="s">
        <v>46</v>
      </c>
      <c r="C16" s="14" t="s">
        <v>47</v>
      </c>
      <c r="D16" s="10" t="s">
        <v>28</v>
      </c>
      <c r="E16" s="16">
        <v>39.25</v>
      </c>
      <c r="F16" s="12"/>
      <c r="G16" s="12"/>
      <c r="H16" s="12"/>
      <c r="I16" s="12"/>
      <c r="J16" s="12">
        <f t="shared" si="0"/>
        <v>0</v>
      </c>
      <c r="K16" s="24">
        <f t="shared" si="1"/>
        <v>0</v>
      </c>
      <c r="L16" s="11"/>
    </row>
    <row r="17" spans="1:12" ht="80.25" customHeight="1">
      <c r="A17" s="10">
        <v>13</v>
      </c>
      <c r="B17" s="14" t="s">
        <v>157</v>
      </c>
      <c r="C17" s="14" t="s">
        <v>51</v>
      </c>
      <c r="D17" s="10" t="s">
        <v>28</v>
      </c>
      <c r="E17" s="16">
        <f>SUM(E5:E16,E18:E19)*0.035</f>
        <v>57.194585</v>
      </c>
      <c r="F17" s="12"/>
      <c r="G17" s="12"/>
      <c r="H17" s="12"/>
      <c r="I17" s="12"/>
      <c r="J17" s="12">
        <f t="shared" si="0"/>
        <v>0</v>
      </c>
      <c r="K17" s="24">
        <f t="shared" si="1"/>
        <v>0</v>
      </c>
      <c r="L17" s="11"/>
    </row>
    <row r="18" spans="1:12" ht="72" customHeight="1">
      <c r="A18" s="10">
        <v>14</v>
      </c>
      <c r="B18" s="14" t="s">
        <v>52</v>
      </c>
      <c r="C18" s="14" t="s">
        <v>53</v>
      </c>
      <c r="D18" s="10" t="s">
        <v>28</v>
      </c>
      <c r="E18" s="16">
        <v>63.95</v>
      </c>
      <c r="F18" s="12"/>
      <c r="G18" s="12"/>
      <c r="H18" s="12"/>
      <c r="I18" s="12"/>
      <c r="J18" s="12">
        <f t="shared" si="0"/>
        <v>0</v>
      </c>
      <c r="K18" s="24">
        <f t="shared" si="1"/>
        <v>0</v>
      </c>
      <c r="L18" s="11" t="s">
        <v>54</v>
      </c>
    </row>
    <row r="19" spans="1:12" ht="76.5" customHeight="1">
      <c r="A19" s="10">
        <v>15</v>
      </c>
      <c r="B19" s="14" t="s">
        <v>55</v>
      </c>
      <c r="C19" s="14" t="s">
        <v>53</v>
      </c>
      <c r="D19" s="10" t="s">
        <v>28</v>
      </c>
      <c r="E19" s="16">
        <v>25.21</v>
      </c>
      <c r="F19" s="12"/>
      <c r="G19" s="12"/>
      <c r="H19" s="12"/>
      <c r="I19" s="12"/>
      <c r="J19" s="12">
        <f t="shared" si="0"/>
        <v>0</v>
      </c>
      <c r="K19" s="24">
        <f t="shared" si="1"/>
        <v>0</v>
      </c>
      <c r="L19" s="11" t="s">
        <v>54</v>
      </c>
    </row>
    <row r="20" spans="1:12" ht="49.5" customHeight="1">
      <c r="A20" s="10">
        <v>16</v>
      </c>
      <c r="B20" s="14" t="s">
        <v>56</v>
      </c>
      <c r="C20" s="14" t="s">
        <v>57</v>
      </c>
      <c r="D20" s="10" t="s">
        <v>28</v>
      </c>
      <c r="E20" s="16">
        <f>E5+E6+E12+E16</f>
        <v>649.83</v>
      </c>
      <c r="F20" s="12"/>
      <c r="G20" s="12"/>
      <c r="H20" s="12"/>
      <c r="I20" s="12"/>
      <c r="J20" s="12">
        <f t="shared" si="0"/>
        <v>0</v>
      </c>
      <c r="K20" s="24">
        <f t="shared" si="1"/>
        <v>0</v>
      </c>
      <c r="L20" s="11" t="s">
        <v>58</v>
      </c>
    </row>
    <row r="21" spans="1:12" ht="52.5" customHeight="1">
      <c r="A21" s="10">
        <v>17</v>
      </c>
      <c r="B21" s="14" t="s">
        <v>59</v>
      </c>
      <c r="C21" s="14" t="s">
        <v>60</v>
      </c>
      <c r="D21" s="10" t="s">
        <v>28</v>
      </c>
      <c r="E21" s="16">
        <f>E7+E8+E9+E10+E11+E13+E15+E17</f>
        <v>940.365585</v>
      </c>
      <c r="F21" s="12"/>
      <c r="G21" s="12"/>
      <c r="H21" s="12"/>
      <c r="I21" s="12"/>
      <c r="J21" s="12">
        <f t="shared" si="0"/>
        <v>0</v>
      </c>
      <c r="K21" s="24">
        <f t="shared" si="1"/>
        <v>0</v>
      </c>
      <c r="L21" s="11" t="s">
        <v>58</v>
      </c>
    </row>
    <row r="22" spans="1:12" ht="67.5" customHeight="1">
      <c r="A22" s="10">
        <v>18</v>
      </c>
      <c r="B22" s="37" t="s">
        <v>158</v>
      </c>
      <c r="C22" s="38" t="s">
        <v>159</v>
      </c>
      <c r="D22" s="39" t="s">
        <v>28</v>
      </c>
      <c r="E22" s="35">
        <v>42.12</v>
      </c>
      <c r="F22" s="12"/>
      <c r="G22" s="12"/>
      <c r="H22" s="12"/>
      <c r="I22" s="12"/>
      <c r="J22" s="12"/>
      <c r="K22" s="24"/>
      <c r="L22" s="11"/>
    </row>
    <row r="23" spans="1:12" ht="58.5" customHeight="1">
      <c r="A23" s="10">
        <v>19</v>
      </c>
      <c r="B23" s="37" t="s">
        <v>160</v>
      </c>
      <c r="C23" s="38" t="s">
        <v>161</v>
      </c>
      <c r="D23" s="39" t="s">
        <v>28</v>
      </c>
      <c r="E23" s="16">
        <v>4.946</v>
      </c>
      <c r="F23" s="12"/>
      <c r="G23" s="12"/>
      <c r="H23" s="12"/>
      <c r="I23" s="12"/>
      <c r="J23" s="12"/>
      <c r="K23" s="24"/>
      <c r="L23" s="11"/>
    </row>
    <row r="24" spans="1:12" ht="63.75" customHeight="1">
      <c r="A24" s="10">
        <v>20</v>
      </c>
      <c r="B24" s="14" t="s">
        <v>162</v>
      </c>
      <c r="C24" s="38" t="s">
        <v>163</v>
      </c>
      <c r="D24" s="10" t="s">
        <v>67</v>
      </c>
      <c r="E24" s="16">
        <v>9608.76</v>
      </c>
      <c r="F24" s="12"/>
      <c r="G24" s="12"/>
      <c r="H24" s="12"/>
      <c r="I24" s="12"/>
      <c r="J24" s="12"/>
      <c r="K24" s="24"/>
      <c r="L24" s="11" t="s">
        <v>58</v>
      </c>
    </row>
    <row r="25" spans="1:12" ht="63.75" customHeight="1">
      <c r="A25" s="10">
        <v>21</v>
      </c>
      <c r="B25" s="14" t="s">
        <v>162</v>
      </c>
      <c r="C25" s="38" t="s">
        <v>164</v>
      </c>
      <c r="D25" s="10" t="s">
        <v>67</v>
      </c>
      <c r="E25" s="16">
        <v>182.7</v>
      </c>
      <c r="F25" s="12"/>
      <c r="G25" s="12"/>
      <c r="H25" s="12"/>
      <c r="I25" s="12"/>
      <c r="J25" s="12"/>
      <c r="K25" s="24"/>
      <c r="L25" s="11" t="s">
        <v>58</v>
      </c>
    </row>
    <row r="26" spans="1:12" ht="63.75" customHeight="1">
      <c r="A26" s="10">
        <v>22</v>
      </c>
      <c r="B26" s="14" t="s">
        <v>162</v>
      </c>
      <c r="C26" s="38" t="s">
        <v>165</v>
      </c>
      <c r="D26" s="10" t="s">
        <v>67</v>
      </c>
      <c r="E26" s="16">
        <v>9.9</v>
      </c>
      <c r="F26" s="12"/>
      <c r="G26" s="12"/>
      <c r="H26" s="12"/>
      <c r="I26" s="12"/>
      <c r="J26" s="12"/>
      <c r="K26" s="24"/>
      <c r="L26" s="11" t="s">
        <v>58</v>
      </c>
    </row>
    <row r="27" spans="1:12" ht="63.75" customHeight="1">
      <c r="A27" s="10">
        <v>23</v>
      </c>
      <c r="B27" s="14" t="s">
        <v>162</v>
      </c>
      <c r="C27" s="38" t="s">
        <v>166</v>
      </c>
      <c r="D27" s="10" t="s">
        <v>67</v>
      </c>
      <c r="E27" s="16">
        <v>57.8</v>
      </c>
      <c r="F27" s="12"/>
      <c r="G27" s="12"/>
      <c r="H27" s="12"/>
      <c r="I27" s="12"/>
      <c r="J27" s="12"/>
      <c r="K27" s="24"/>
      <c r="L27" s="11" t="s">
        <v>58</v>
      </c>
    </row>
    <row r="28" spans="1:12" s="1" customFormat="1" ht="27" customHeight="1">
      <c r="A28" s="10" t="s">
        <v>63</v>
      </c>
      <c r="B28" s="14" t="s">
        <v>64</v>
      </c>
      <c r="C28" s="15"/>
      <c r="D28" s="10"/>
      <c r="E28" s="16"/>
      <c r="F28" s="12"/>
      <c r="G28" s="12"/>
      <c r="H28" s="12"/>
      <c r="I28" s="12"/>
      <c r="J28" s="12">
        <f t="shared" si="0"/>
        <v>0</v>
      </c>
      <c r="K28" s="24">
        <f>SUM(K29:K35)</f>
        <v>0</v>
      </c>
      <c r="L28" s="10"/>
    </row>
    <row r="29" spans="1:12" s="1" customFormat="1" ht="45.75" customHeight="1">
      <c r="A29" s="10">
        <v>30</v>
      </c>
      <c r="B29" s="14" t="s">
        <v>65</v>
      </c>
      <c r="C29" s="14" t="s">
        <v>66</v>
      </c>
      <c r="D29" s="10" t="s">
        <v>67</v>
      </c>
      <c r="E29" s="16">
        <f>632.15*2</f>
        <v>1264.3</v>
      </c>
      <c r="F29" s="12"/>
      <c r="G29" s="12"/>
      <c r="H29" s="12"/>
      <c r="I29" s="12"/>
      <c r="J29" s="12">
        <f>SUM(F29:I29)</f>
        <v>0</v>
      </c>
      <c r="K29" s="24">
        <f>J29*E29</f>
        <v>0</v>
      </c>
      <c r="L29" s="11" t="s">
        <v>54</v>
      </c>
    </row>
    <row r="30" spans="1:12" s="1" customFormat="1" ht="45.75" customHeight="1">
      <c r="A30" s="10">
        <v>31</v>
      </c>
      <c r="B30" s="14" t="s">
        <v>68</v>
      </c>
      <c r="C30" s="14" t="s">
        <v>69</v>
      </c>
      <c r="D30" s="10" t="s">
        <v>67</v>
      </c>
      <c r="E30" s="16">
        <v>7058.43</v>
      </c>
      <c r="F30" s="12"/>
      <c r="G30" s="12"/>
      <c r="H30" s="12"/>
      <c r="I30" s="12"/>
      <c r="J30" s="12">
        <f>SUM(F30:I30)</f>
        <v>0</v>
      </c>
      <c r="K30" s="24">
        <f>J30*E30</f>
        <v>0</v>
      </c>
      <c r="L30" s="11" t="s">
        <v>70</v>
      </c>
    </row>
    <row r="31" spans="1:12" ht="45.75" customHeight="1">
      <c r="A31" s="10">
        <v>32</v>
      </c>
      <c r="B31" s="14" t="s">
        <v>71</v>
      </c>
      <c r="C31" s="14" t="s">
        <v>72</v>
      </c>
      <c r="D31" s="10" t="s">
        <v>67</v>
      </c>
      <c r="E31" s="16">
        <v>1605.48</v>
      </c>
      <c r="F31" s="12"/>
      <c r="G31" s="12"/>
      <c r="H31" s="12"/>
      <c r="I31" s="12"/>
      <c r="J31" s="12">
        <f>SUM(F31:I31)</f>
        <v>0</v>
      </c>
      <c r="K31" s="24">
        <f>J31*E31</f>
        <v>0</v>
      </c>
      <c r="L31" s="11" t="s">
        <v>54</v>
      </c>
    </row>
    <row r="32" spans="1:12" ht="45.75" customHeight="1">
      <c r="A32" s="10">
        <v>33</v>
      </c>
      <c r="B32" s="32" t="s">
        <v>73</v>
      </c>
      <c r="C32" s="33" t="s">
        <v>74</v>
      </c>
      <c r="D32" s="10" t="s">
        <v>75</v>
      </c>
      <c r="E32" s="16">
        <v>626.66</v>
      </c>
      <c r="F32" s="12"/>
      <c r="G32" s="12"/>
      <c r="H32" s="12"/>
      <c r="I32" s="12"/>
      <c r="J32" s="12">
        <f>SUM(F32:I32)</f>
        <v>0</v>
      </c>
      <c r="K32" s="24">
        <f>J32*E32</f>
        <v>0</v>
      </c>
      <c r="L32" s="11" t="s">
        <v>70</v>
      </c>
    </row>
    <row r="33" spans="1:12" ht="45.75" customHeight="1">
      <c r="A33" s="10">
        <v>34</v>
      </c>
      <c r="B33" s="32" t="s">
        <v>76</v>
      </c>
      <c r="C33" s="36" t="s">
        <v>77</v>
      </c>
      <c r="D33" s="10" t="s">
        <v>78</v>
      </c>
      <c r="E33" s="16">
        <v>20</v>
      </c>
      <c r="F33" s="12"/>
      <c r="G33" s="12"/>
      <c r="H33" s="12"/>
      <c r="I33" s="12"/>
      <c r="J33" s="12">
        <f>SUM(F33:I33)</f>
        <v>0</v>
      </c>
      <c r="K33" s="24">
        <f>J33*E33</f>
        <v>0</v>
      </c>
      <c r="L33" s="11" t="s">
        <v>70</v>
      </c>
    </row>
    <row r="34" spans="1:12" ht="45.75" customHeight="1">
      <c r="A34" s="10">
        <v>35</v>
      </c>
      <c r="B34" s="32" t="s">
        <v>113</v>
      </c>
      <c r="C34" s="34" t="s">
        <v>113</v>
      </c>
      <c r="D34" s="10" t="s">
        <v>78</v>
      </c>
      <c r="E34" s="16">
        <v>10</v>
      </c>
      <c r="F34" s="12"/>
      <c r="G34" s="12"/>
      <c r="H34" s="12"/>
      <c r="I34" s="12"/>
      <c r="J34" s="12">
        <f>SUM(F34:I34)</f>
        <v>0</v>
      </c>
      <c r="K34" s="24">
        <f>J34*E34</f>
        <v>0</v>
      </c>
      <c r="L34" s="11" t="s">
        <v>70</v>
      </c>
    </row>
    <row r="35" spans="1:12" ht="34.5" customHeight="1">
      <c r="A35" s="10">
        <v>36</v>
      </c>
      <c r="B35" s="14" t="s">
        <v>79</v>
      </c>
      <c r="C35" s="36" t="s">
        <v>80</v>
      </c>
      <c r="D35" s="10" t="s">
        <v>67</v>
      </c>
      <c r="E35" s="16">
        <v>238.067</v>
      </c>
      <c r="F35" s="12"/>
      <c r="G35" s="12"/>
      <c r="H35" s="12"/>
      <c r="I35" s="12"/>
      <c r="J35" s="12">
        <f>SUM(F35:I35)</f>
        <v>0</v>
      </c>
      <c r="K35" s="24">
        <f>J35*E35</f>
        <v>0</v>
      </c>
      <c r="L35" s="11" t="s">
        <v>70</v>
      </c>
    </row>
    <row r="36" spans="1:12" s="1" customFormat="1" ht="36" customHeight="1">
      <c r="A36" s="10" t="s">
        <v>81</v>
      </c>
      <c r="B36" s="14" t="s">
        <v>82</v>
      </c>
      <c r="C36" s="15"/>
      <c r="D36" s="10"/>
      <c r="E36" s="16"/>
      <c r="F36" s="12"/>
      <c r="G36" s="12"/>
      <c r="H36" s="12"/>
      <c r="I36" s="12"/>
      <c r="J36" s="12">
        <f>SUM(F36:I36)</f>
        <v>0</v>
      </c>
      <c r="K36" s="24">
        <f>SUM(K37:K45)</f>
        <v>0</v>
      </c>
      <c r="L36" s="11"/>
    </row>
    <row r="37" spans="1:12" s="1" customFormat="1" ht="36" customHeight="1">
      <c r="A37" s="10">
        <v>37</v>
      </c>
      <c r="B37" s="40" t="s">
        <v>167</v>
      </c>
      <c r="C37" s="40" t="s">
        <v>168</v>
      </c>
      <c r="D37" s="10" t="s">
        <v>67</v>
      </c>
      <c r="E37" s="16">
        <v>10.5</v>
      </c>
      <c r="F37" s="12"/>
      <c r="G37" s="12"/>
      <c r="H37" s="12"/>
      <c r="I37" s="12"/>
      <c r="J37" s="12">
        <f>SUM(F37:I37)</f>
        <v>0</v>
      </c>
      <c r="K37" s="24">
        <f>J37*E37</f>
        <v>0</v>
      </c>
      <c r="L37" s="11"/>
    </row>
    <row r="38" spans="1:12" s="1" customFormat="1" ht="36" customHeight="1">
      <c r="A38" s="10">
        <v>38</v>
      </c>
      <c r="B38" s="40" t="s">
        <v>167</v>
      </c>
      <c r="C38" s="40" t="s">
        <v>169</v>
      </c>
      <c r="D38" s="10" t="s">
        <v>67</v>
      </c>
      <c r="E38" s="16">
        <v>82.72</v>
      </c>
      <c r="F38" s="12"/>
      <c r="G38" s="12"/>
      <c r="H38" s="12"/>
      <c r="I38" s="12"/>
      <c r="J38" s="12">
        <f>SUM(F38:I38)</f>
        <v>0</v>
      </c>
      <c r="K38" s="24">
        <f>J38*E38</f>
        <v>0</v>
      </c>
      <c r="L38" s="11"/>
    </row>
    <row r="39" spans="1:12" s="1" customFormat="1" ht="36" customHeight="1">
      <c r="A39" s="10">
        <v>39</v>
      </c>
      <c r="B39" s="40" t="s">
        <v>167</v>
      </c>
      <c r="C39" s="40" t="s">
        <v>170</v>
      </c>
      <c r="D39" s="10" t="s">
        <v>67</v>
      </c>
      <c r="E39" s="16">
        <v>4.32</v>
      </c>
      <c r="F39" s="12"/>
      <c r="G39" s="12"/>
      <c r="H39" s="12"/>
      <c r="I39" s="12"/>
      <c r="J39" s="12">
        <f>SUM(F39:I39)</f>
        <v>0</v>
      </c>
      <c r="K39" s="24">
        <f>J39*E39</f>
        <v>0</v>
      </c>
      <c r="L39" s="11"/>
    </row>
    <row r="40" spans="1:12" s="1" customFormat="1" ht="36" customHeight="1">
      <c r="A40" s="10">
        <v>40</v>
      </c>
      <c r="B40" s="14" t="s">
        <v>83</v>
      </c>
      <c r="C40" s="14" t="s">
        <v>171</v>
      </c>
      <c r="D40" s="10" t="s">
        <v>67</v>
      </c>
      <c r="E40" s="16">
        <v>336</v>
      </c>
      <c r="F40" s="12"/>
      <c r="G40" s="12"/>
      <c r="H40" s="12"/>
      <c r="I40" s="12"/>
      <c r="J40" s="12">
        <f>SUM(F40:I40)</f>
        <v>0</v>
      </c>
      <c r="K40" s="24">
        <f>J40*E40</f>
        <v>0</v>
      </c>
      <c r="L40" s="11" t="s">
        <v>70</v>
      </c>
    </row>
    <row r="41" spans="1:12" s="1" customFormat="1" ht="36" customHeight="1">
      <c r="A41" s="10">
        <v>41</v>
      </c>
      <c r="B41" s="14" t="s">
        <v>89</v>
      </c>
      <c r="C41" s="15" t="s">
        <v>90</v>
      </c>
      <c r="D41" s="10" t="s">
        <v>67</v>
      </c>
      <c r="E41" s="16">
        <v>37.82</v>
      </c>
      <c r="F41" s="12"/>
      <c r="G41" s="12"/>
      <c r="H41" s="12"/>
      <c r="I41" s="12"/>
      <c r="J41" s="12">
        <f>SUM(F41:I41)</f>
        <v>0</v>
      </c>
      <c r="K41" s="24">
        <f>J41*E41</f>
        <v>0</v>
      </c>
      <c r="L41" s="11" t="s">
        <v>91</v>
      </c>
    </row>
    <row r="42" spans="1:12" s="1" customFormat="1" ht="36" customHeight="1">
      <c r="A42" s="10">
        <v>42</v>
      </c>
      <c r="B42" s="14" t="s">
        <v>92</v>
      </c>
      <c r="C42" s="14" t="s">
        <v>172</v>
      </c>
      <c r="D42" s="10" t="s">
        <v>67</v>
      </c>
      <c r="E42" s="16">
        <v>41.6</v>
      </c>
      <c r="F42" s="12"/>
      <c r="G42" s="12"/>
      <c r="H42" s="12"/>
      <c r="I42" s="12"/>
      <c r="J42" s="12">
        <f>SUM(F42:I42)</f>
        <v>0</v>
      </c>
      <c r="K42" s="24">
        <f>J42*E42</f>
        <v>0</v>
      </c>
      <c r="L42" s="11" t="s">
        <v>54</v>
      </c>
    </row>
    <row r="43" spans="1:12" s="1" customFormat="1" ht="36" customHeight="1">
      <c r="A43" s="10">
        <v>43</v>
      </c>
      <c r="B43" s="14" t="s">
        <v>92</v>
      </c>
      <c r="C43" s="14" t="s">
        <v>93</v>
      </c>
      <c r="D43" s="10" t="s">
        <v>67</v>
      </c>
      <c r="E43" s="16">
        <v>843.6</v>
      </c>
      <c r="F43" s="12"/>
      <c r="G43" s="12"/>
      <c r="H43" s="12"/>
      <c r="I43" s="12"/>
      <c r="J43" s="12">
        <f>SUM(F43:I43)</f>
        <v>0</v>
      </c>
      <c r="K43" s="24">
        <f>J43*E43</f>
        <v>0</v>
      </c>
      <c r="L43" s="11" t="s">
        <v>54</v>
      </c>
    </row>
    <row r="44" spans="1:12" s="1" customFormat="1" ht="36" customHeight="1">
      <c r="A44" s="10">
        <v>44</v>
      </c>
      <c r="B44" s="14" t="s">
        <v>92</v>
      </c>
      <c r="C44" s="14" t="s">
        <v>94</v>
      </c>
      <c r="D44" s="10" t="s">
        <v>67</v>
      </c>
      <c r="E44" s="16">
        <v>614.16</v>
      </c>
      <c r="F44" s="12"/>
      <c r="G44" s="12"/>
      <c r="H44" s="12"/>
      <c r="I44" s="12"/>
      <c r="J44" s="12">
        <f>SUM(F44:I44)</f>
        <v>0</v>
      </c>
      <c r="K44" s="24">
        <f>J44*E44</f>
        <v>0</v>
      </c>
      <c r="L44" s="11" t="s">
        <v>54</v>
      </c>
    </row>
    <row r="45" spans="1:12" s="1" customFormat="1" ht="36" customHeight="1">
      <c r="A45" s="10">
        <v>45</v>
      </c>
      <c r="B45" s="14" t="s">
        <v>92</v>
      </c>
      <c r="C45" s="14" t="s">
        <v>173</v>
      </c>
      <c r="D45" s="10" t="s">
        <v>67</v>
      </c>
      <c r="E45" s="16">
        <v>420.48</v>
      </c>
      <c r="F45" s="12"/>
      <c r="G45" s="12"/>
      <c r="H45" s="12"/>
      <c r="I45" s="12"/>
      <c r="J45" s="12">
        <f>SUM(F45:I45)</f>
        <v>0</v>
      </c>
      <c r="K45" s="24">
        <f>J45*E45</f>
        <v>0</v>
      </c>
      <c r="L45" s="11" t="s">
        <v>54</v>
      </c>
    </row>
    <row r="46" spans="1:12" s="1" customFormat="1" ht="36" customHeight="1">
      <c r="A46" s="10" t="s">
        <v>97</v>
      </c>
      <c r="B46" s="14" t="s">
        <v>98</v>
      </c>
      <c r="C46" s="15"/>
      <c r="D46" s="10" t="s">
        <v>99</v>
      </c>
      <c r="E46" s="19">
        <v>1</v>
      </c>
      <c r="F46" s="20"/>
      <c r="G46" s="12"/>
      <c r="H46" s="12"/>
      <c r="I46" s="12"/>
      <c r="J46" s="26"/>
      <c r="K46" s="27">
        <f>K4+K28+K36</f>
        <v>0</v>
      </c>
      <c r="L46" s="26"/>
    </row>
    <row r="47" spans="1:12" s="1" customFormat="1" ht="36" customHeight="1">
      <c r="A47" s="10" t="s">
        <v>100</v>
      </c>
      <c r="B47" s="21" t="s">
        <v>101</v>
      </c>
      <c r="C47" s="22"/>
      <c r="D47" s="10" t="s">
        <v>99</v>
      </c>
      <c r="E47" s="19">
        <v>1</v>
      </c>
      <c r="F47" s="20"/>
      <c r="G47" s="12"/>
      <c r="H47" s="12"/>
      <c r="I47" s="12"/>
      <c r="J47" s="26">
        <v>0</v>
      </c>
      <c r="K47" s="28">
        <f>K46*J47</f>
        <v>0</v>
      </c>
      <c r="L47" s="26"/>
    </row>
    <row r="48" spans="1:12" s="1" customFormat="1" ht="36" customHeight="1">
      <c r="A48" s="10" t="s">
        <v>102</v>
      </c>
      <c r="B48" s="21" t="s">
        <v>103</v>
      </c>
      <c r="C48" s="22"/>
      <c r="D48" s="10" t="s">
        <v>99</v>
      </c>
      <c r="E48" s="19">
        <v>1</v>
      </c>
      <c r="F48" s="20"/>
      <c r="G48" s="12"/>
      <c r="H48" s="12"/>
      <c r="I48" s="12"/>
      <c r="J48" s="26">
        <v>0</v>
      </c>
      <c r="K48" s="28">
        <f>(K46+K47)*J48</f>
        <v>0</v>
      </c>
      <c r="L48" s="26"/>
    </row>
    <row r="49" spans="1:12" s="1" customFormat="1" ht="36" customHeight="1">
      <c r="A49" s="10" t="s">
        <v>104</v>
      </c>
      <c r="B49" s="21" t="s">
        <v>105</v>
      </c>
      <c r="C49" s="22"/>
      <c r="D49" s="10" t="s">
        <v>99</v>
      </c>
      <c r="E49" s="19">
        <v>1</v>
      </c>
      <c r="F49" s="20"/>
      <c r="G49" s="12"/>
      <c r="H49" s="12"/>
      <c r="I49" s="12"/>
      <c r="J49" s="26">
        <v>0</v>
      </c>
      <c r="K49" s="28">
        <f>(K46+K47+K48)*J49</f>
        <v>0</v>
      </c>
      <c r="L49" s="26"/>
    </row>
    <row r="50" spans="1:12" s="1" customFormat="1" ht="36" customHeight="1">
      <c r="A50" s="10" t="s">
        <v>106</v>
      </c>
      <c r="B50" s="21" t="s">
        <v>107</v>
      </c>
      <c r="C50" s="22"/>
      <c r="D50" s="10" t="s">
        <v>99</v>
      </c>
      <c r="E50" s="19">
        <v>1</v>
      </c>
      <c r="F50" s="20"/>
      <c r="G50" s="12"/>
      <c r="H50" s="12"/>
      <c r="I50" s="12"/>
      <c r="J50" s="29">
        <v>0.09</v>
      </c>
      <c r="K50" s="28">
        <f>(K46+K47+K48+K49)*J50</f>
        <v>0</v>
      </c>
      <c r="L50" s="26"/>
    </row>
    <row r="51" spans="1:12" s="1" customFormat="1" ht="32.25" customHeight="1">
      <c r="A51" s="10" t="s">
        <v>108</v>
      </c>
      <c r="B51" s="14" t="s">
        <v>109</v>
      </c>
      <c r="C51" s="15"/>
      <c r="D51" s="10" t="s">
        <v>99</v>
      </c>
      <c r="E51" s="19">
        <v>1</v>
      </c>
      <c r="F51" s="20"/>
      <c r="G51" s="12"/>
      <c r="H51" s="12"/>
      <c r="I51" s="12"/>
      <c r="J51" s="26"/>
      <c r="K51" s="30">
        <f>K4+K47+K48+K49+K50</f>
        <v>0</v>
      </c>
      <c r="L51" s="26"/>
    </row>
    <row r="52" spans="1:12" ht="39" customHeight="1">
      <c r="A52" s="23" t="s">
        <v>110</v>
      </c>
      <c r="B52" s="23"/>
      <c r="C52" s="23"/>
      <c r="D52" s="23"/>
      <c r="E52" s="23"/>
      <c r="F52" s="23"/>
      <c r="G52" s="23"/>
      <c r="H52" s="23"/>
      <c r="I52" s="23"/>
      <c r="J52" s="23"/>
      <c r="K52" s="31"/>
      <c r="L52" s="23"/>
    </row>
  </sheetData>
  <sheetProtection/>
  <mergeCells count="11">
    <mergeCell ref="A1:L1"/>
    <mergeCell ref="F2:J2"/>
    <mergeCell ref="A52:L52"/>
    <mergeCell ref="A2:A3"/>
    <mergeCell ref="B2:B3"/>
    <mergeCell ref="C2:C3"/>
    <mergeCell ref="D2:D3"/>
    <mergeCell ref="E2:E3"/>
    <mergeCell ref="K2:K3"/>
    <mergeCell ref="L2:L3"/>
    <mergeCell ref="L5:L17"/>
  </mergeCells>
  <printOptions/>
  <pageMargins left="0.109722222222222" right="0.109722222222222" top="0.554861111111111" bottom="0.35763888888888895" header="0.298611111111111" footer="0.298611111111111"/>
  <pageSetup fitToHeight="0" fitToWidth="1" orientation="landscape" paperSize="9" scale="8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view="pageBreakPreview" zoomScale="90" zoomScaleSheetLayoutView="90" workbookViewId="0" topLeftCell="A1">
      <pane xSplit="4" ySplit="4" topLeftCell="E11" activePane="bottomRight" state="frozen"/>
      <selection pane="bottomRight" activeCell="C18" sqref="C18"/>
    </sheetView>
  </sheetViews>
  <sheetFormatPr defaultColWidth="9.00390625" defaultRowHeight="18" customHeight="1"/>
  <cols>
    <col min="1" max="1" width="5.28125" style="2" customWidth="1"/>
    <col min="2" max="2" width="13.00390625" style="3" customWidth="1"/>
    <col min="3" max="3" width="39.421875" style="2" customWidth="1"/>
    <col min="4" max="4" width="4.8515625" style="2" customWidth="1"/>
    <col min="5" max="5" width="9.8515625" style="4" customWidth="1"/>
    <col min="6" max="6" width="10.7109375" style="5" customWidth="1"/>
    <col min="7" max="7" width="9.8515625" style="2" customWidth="1"/>
    <col min="8" max="8" width="9.140625" style="2" customWidth="1"/>
    <col min="9" max="10" width="10.7109375" style="2" customWidth="1"/>
    <col min="11" max="11" width="12.421875" style="6" customWidth="1"/>
    <col min="12" max="12" width="31.421875" style="2" customWidth="1"/>
    <col min="13" max="16384" width="9.00390625" style="7" customWidth="1"/>
  </cols>
  <sheetData>
    <row r="1" spans="1:12" ht="18" customHeight="1">
      <c r="A1" s="8" t="s">
        <v>174</v>
      </c>
      <c r="B1" s="9"/>
      <c r="C1" s="8"/>
      <c r="D1" s="8"/>
      <c r="E1" s="8"/>
      <c r="F1" s="8"/>
      <c r="G1" s="8"/>
      <c r="H1" s="8"/>
      <c r="I1" s="8"/>
      <c r="J1" s="8"/>
      <c r="L1" s="8"/>
    </row>
    <row r="2" spans="1:12" ht="28.5" customHeight="1">
      <c r="A2" s="10" t="s">
        <v>1</v>
      </c>
      <c r="B2" s="11" t="s">
        <v>12</v>
      </c>
      <c r="C2" s="11" t="s">
        <v>13</v>
      </c>
      <c r="D2" s="10" t="s">
        <v>14</v>
      </c>
      <c r="E2" s="12" t="s">
        <v>15</v>
      </c>
      <c r="F2" s="12" t="s">
        <v>16</v>
      </c>
      <c r="G2" s="12"/>
      <c r="H2" s="12"/>
      <c r="I2" s="12"/>
      <c r="J2" s="12"/>
      <c r="K2" s="24" t="s">
        <v>17</v>
      </c>
      <c r="L2" s="10" t="s">
        <v>18</v>
      </c>
    </row>
    <row r="3" spans="1:12" ht="45" customHeight="1">
      <c r="A3" s="10"/>
      <c r="B3" s="11"/>
      <c r="C3" s="11"/>
      <c r="D3" s="10"/>
      <c r="E3" s="12"/>
      <c r="F3" s="12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24"/>
      <c r="L3" s="10"/>
    </row>
    <row r="4" spans="1:12" ht="27" customHeight="1">
      <c r="A4" s="10" t="s">
        <v>24</v>
      </c>
      <c r="B4" s="14" t="s">
        <v>25</v>
      </c>
      <c r="C4" s="15"/>
      <c r="D4" s="10"/>
      <c r="E4" s="16"/>
      <c r="F4" s="12"/>
      <c r="G4" s="12"/>
      <c r="H4" s="12"/>
      <c r="I4" s="12"/>
      <c r="J4" s="12"/>
      <c r="K4" s="25">
        <f>SUM(K5:K12)</f>
        <v>0</v>
      </c>
      <c r="L4" s="10"/>
    </row>
    <row r="5" spans="1:12" ht="94.5" customHeight="1">
      <c r="A5" s="10">
        <v>1</v>
      </c>
      <c r="B5" s="14" t="s">
        <v>32</v>
      </c>
      <c r="C5" s="14" t="s">
        <v>33</v>
      </c>
      <c r="D5" s="10" t="s">
        <v>28</v>
      </c>
      <c r="E5" s="35">
        <v>36.957</v>
      </c>
      <c r="F5" s="12"/>
      <c r="G5" s="12"/>
      <c r="H5" s="12"/>
      <c r="I5" s="12"/>
      <c r="J5" s="12">
        <f aca="true" t="shared" si="0" ref="J5:J21">SUM(F5:I5)</f>
        <v>0</v>
      </c>
      <c r="K5" s="24">
        <f aca="true" t="shared" si="1" ref="K5:K21">J5*E5</f>
        <v>0</v>
      </c>
      <c r="L5" s="11"/>
    </row>
    <row r="6" spans="1:12" ht="90.75" customHeight="1">
      <c r="A6" s="10">
        <v>2</v>
      </c>
      <c r="B6" s="14" t="s">
        <v>42</v>
      </c>
      <c r="C6" s="14" t="s">
        <v>43</v>
      </c>
      <c r="D6" s="10" t="s">
        <v>28</v>
      </c>
      <c r="E6" s="35">
        <v>1.325</v>
      </c>
      <c r="F6" s="12"/>
      <c r="G6" s="12"/>
      <c r="H6" s="12"/>
      <c r="I6" s="12"/>
      <c r="J6" s="12">
        <f t="shared" si="0"/>
        <v>0</v>
      </c>
      <c r="K6" s="24">
        <f t="shared" si="1"/>
        <v>0</v>
      </c>
      <c r="L6" s="11"/>
    </row>
    <row r="7" spans="1:12" ht="87" customHeight="1">
      <c r="A7" s="10">
        <v>3</v>
      </c>
      <c r="B7" s="14" t="s">
        <v>44</v>
      </c>
      <c r="C7" s="14" t="s">
        <v>45</v>
      </c>
      <c r="D7" s="10" t="s">
        <v>28</v>
      </c>
      <c r="E7" s="35">
        <v>4.905</v>
      </c>
      <c r="F7" s="12"/>
      <c r="G7" s="12"/>
      <c r="H7" s="12"/>
      <c r="I7" s="12"/>
      <c r="J7" s="12">
        <f t="shared" si="0"/>
        <v>0</v>
      </c>
      <c r="K7" s="24">
        <f t="shared" si="1"/>
        <v>0</v>
      </c>
      <c r="L7" s="11"/>
    </row>
    <row r="8" spans="1:12" ht="85.5" customHeight="1">
      <c r="A8" s="10">
        <v>4</v>
      </c>
      <c r="B8" s="14" t="s">
        <v>48</v>
      </c>
      <c r="C8" s="14" t="s">
        <v>49</v>
      </c>
      <c r="D8" s="10" t="s">
        <v>28</v>
      </c>
      <c r="E8" s="35">
        <v>1.256</v>
      </c>
      <c r="F8" s="12"/>
      <c r="G8" s="12"/>
      <c r="H8" s="12"/>
      <c r="I8" s="12"/>
      <c r="J8" s="12"/>
      <c r="K8" s="24">
        <f t="shared" si="1"/>
        <v>0</v>
      </c>
      <c r="L8" s="11"/>
    </row>
    <row r="9" spans="1:12" ht="80.25" customHeight="1">
      <c r="A9" s="10">
        <v>5</v>
      </c>
      <c r="B9" s="14" t="s">
        <v>50</v>
      </c>
      <c r="C9" s="14" t="s">
        <v>51</v>
      </c>
      <c r="D9" s="10" t="s">
        <v>28</v>
      </c>
      <c r="E9" s="35">
        <v>0.457</v>
      </c>
      <c r="F9" s="12"/>
      <c r="G9" s="12"/>
      <c r="H9" s="12"/>
      <c r="I9" s="12"/>
      <c r="J9" s="12">
        <f t="shared" si="0"/>
        <v>0</v>
      </c>
      <c r="K9" s="24">
        <f t="shared" si="1"/>
        <v>0</v>
      </c>
      <c r="L9" s="11"/>
    </row>
    <row r="10" spans="1:12" ht="76.5" customHeight="1">
      <c r="A10" s="10">
        <v>6</v>
      </c>
      <c r="B10" s="14" t="s">
        <v>55</v>
      </c>
      <c r="C10" s="14" t="s">
        <v>53</v>
      </c>
      <c r="D10" s="10" t="s">
        <v>28</v>
      </c>
      <c r="E10" s="35">
        <v>12.537</v>
      </c>
      <c r="F10" s="12"/>
      <c r="G10" s="12"/>
      <c r="H10" s="12"/>
      <c r="I10" s="12"/>
      <c r="J10" s="12">
        <f t="shared" si="0"/>
        <v>0</v>
      </c>
      <c r="K10" s="24">
        <f t="shared" si="1"/>
        <v>0</v>
      </c>
      <c r="L10" s="11" t="s">
        <v>54</v>
      </c>
    </row>
    <row r="11" spans="1:12" ht="54.75" customHeight="1">
      <c r="A11" s="10">
        <v>7</v>
      </c>
      <c r="B11" s="14" t="s">
        <v>59</v>
      </c>
      <c r="C11" s="14" t="s">
        <v>60</v>
      </c>
      <c r="D11" s="10" t="s">
        <v>28</v>
      </c>
      <c r="E11" s="16">
        <f>E5+E7+E9</f>
        <v>42.319</v>
      </c>
      <c r="F11" s="12"/>
      <c r="G11" s="12"/>
      <c r="H11" s="12"/>
      <c r="I11" s="12"/>
      <c r="J11" s="12">
        <f t="shared" si="0"/>
        <v>0</v>
      </c>
      <c r="K11" s="24">
        <f t="shared" si="1"/>
        <v>0</v>
      </c>
      <c r="L11" s="11" t="s">
        <v>58</v>
      </c>
    </row>
    <row r="12" spans="1:12" ht="52.5" customHeight="1">
      <c r="A12" s="10">
        <v>8</v>
      </c>
      <c r="B12" s="14" t="s">
        <v>61</v>
      </c>
      <c r="C12" s="14" t="s">
        <v>62</v>
      </c>
      <c r="D12" s="10" t="s">
        <v>28</v>
      </c>
      <c r="E12" s="16">
        <f>E8</f>
        <v>1.256</v>
      </c>
      <c r="F12" s="12"/>
      <c r="G12" s="12"/>
      <c r="H12" s="12"/>
      <c r="I12" s="12"/>
      <c r="J12" s="12">
        <f aca="true" t="shared" si="2" ref="J12">SUM(F12:I12)</f>
        <v>0</v>
      </c>
      <c r="K12" s="24">
        <f t="shared" si="1"/>
        <v>0</v>
      </c>
      <c r="L12" s="11" t="s">
        <v>58</v>
      </c>
    </row>
    <row r="13" spans="1:12" s="1" customFormat="1" ht="27" customHeight="1">
      <c r="A13" s="10" t="s">
        <v>63</v>
      </c>
      <c r="B13" s="14" t="s">
        <v>64</v>
      </c>
      <c r="C13" s="15"/>
      <c r="D13" s="10"/>
      <c r="E13" s="16"/>
      <c r="F13" s="12"/>
      <c r="G13" s="12"/>
      <c r="H13" s="12"/>
      <c r="I13" s="12"/>
      <c r="J13" s="12">
        <f t="shared" si="0"/>
        <v>0</v>
      </c>
      <c r="K13" s="24">
        <f>SUM(K14:K17)</f>
        <v>0</v>
      </c>
      <c r="L13" s="10"/>
    </row>
    <row r="14" spans="1:12" ht="36" customHeight="1">
      <c r="A14" s="10">
        <v>13</v>
      </c>
      <c r="B14" s="14" t="s">
        <v>71</v>
      </c>
      <c r="C14" s="14" t="s">
        <v>72</v>
      </c>
      <c r="D14" s="10" t="s">
        <v>67</v>
      </c>
      <c r="E14" s="16">
        <v>101.37</v>
      </c>
      <c r="F14" s="12"/>
      <c r="G14" s="12"/>
      <c r="H14" s="12"/>
      <c r="I14" s="12"/>
      <c r="J14" s="12">
        <f>SUM(F14:I14)</f>
        <v>0</v>
      </c>
      <c r="K14" s="24">
        <f>J14*E14</f>
        <v>0</v>
      </c>
      <c r="L14" s="11" t="s">
        <v>54</v>
      </c>
    </row>
    <row r="15" spans="1:12" ht="34.5" customHeight="1">
      <c r="A15" s="10">
        <v>14</v>
      </c>
      <c r="B15" s="14" t="s">
        <v>73</v>
      </c>
      <c r="C15" s="14" t="s">
        <v>175</v>
      </c>
      <c r="D15" s="10" t="s">
        <v>75</v>
      </c>
      <c r="E15" s="16">
        <v>207.5</v>
      </c>
      <c r="F15" s="12"/>
      <c r="G15" s="12"/>
      <c r="H15" s="12"/>
      <c r="I15" s="12"/>
      <c r="J15" s="12">
        <f>SUM(F15:I15)</f>
        <v>0</v>
      </c>
      <c r="K15" s="24">
        <f>J15*E15</f>
        <v>0</v>
      </c>
      <c r="L15" s="11" t="s">
        <v>70</v>
      </c>
    </row>
    <row r="16" spans="1:12" ht="34.5" customHeight="1">
      <c r="A16" s="10">
        <v>15</v>
      </c>
      <c r="B16" s="14" t="s">
        <v>176</v>
      </c>
      <c r="C16" s="14" t="s">
        <v>177</v>
      </c>
      <c r="D16" s="10" t="s">
        <v>78</v>
      </c>
      <c r="E16" s="16">
        <v>10</v>
      </c>
      <c r="F16" s="12"/>
      <c r="G16" s="12"/>
      <c r="H16" s="12"/>
      <c r="I16" s="12"/>
      <c r="J16" s="12">
        <f>SUM(F16:I16)</f>
        <v>0</v>
      </c>
      <c r="K16" s="24">
        <f>J16*E16</f>
        <v>0</v>
      </c>
      <c r="L16" s="11" t="s">
        <v>70</v>
      </c>
    </row>
    <row r="17" spans="1:12" ht="34.5" customHeight="1">
      <c r="A17" s="10">
        <v>16</v>
      </c>
      <c r="B17" s="14" t="s">
        <v>79</v>
      </c>
      <c r="C17" s="36" t="s">
        <v>80</v>
      </c>
      <c r="D17" s="10" t="s">
        <v>67</v>
      </c>
      <c r="E17" s="16">
        <v>133.2</v>
      </c>
      <c r="F17" s="12"/>
      <c r="G17" s="12"/>
      <c r="H17" s="12"/>
      <c r="I17" s="12"/>
      <c r="J17" s="12">
        <f>SUM(F17:I17)</f>
        <v>0</v>
      </c>
      <c r="K17" s="24">
        <f>J17*E17</f>
        <v>0</v>
      </c>
      <c r="L17" s="11" t="s">
        <v>70</v>
      </c>
    </row>
    <row r="18" spans="1:12" s="1" customFormat="1" ht="36" customHeight="1">
      <c r="A18" s="10" t="s">
        <v>81</v>
      </c>
      <c r="B18" s="14" t="s">
        <v>98</v>
      </c>
      <c r="C18" s="15"/>
      <c r="D18" s="10" t="s">
        <v>99</v>
      </c>
      <c r="E18" s="19"/>
      <c r="F18" s="20"/>
      <c r="G18" s="12"/>
      <c r="H18" s="12"/>
      <c r="I18" s="12"/>
      <c r="J18" s="26"/>
      <c r="K18" s="27">
        <f>K4+K13</f>
        <v>0</v>
      </c>
      <c r="L18" s="26"/>
    </row>
    <row r="19" spans="1:12" s="1" customFormat="1" ht="36" customHeight="1">
      <c r="A19" s="10" t="s">
        <v>97</v>
      </c>
      <c r="B19" s="21" t="s">
        <v>101</v>
      </c>
      <c r="C19" s="22"/>
      <c r="D19" s="10" t="s">
        <v>99</v>
      </c>
      <c r="E19" s="19"/>
      <c r="F19" s="20"/>
      <c r="G19" s="12"/>
      <c r="H19" s="12"/>
      <c r="I19" s="12"/>
      <c r="J19" s="26">
        <v>0</v>
      </c>
      <c r="K19" s="28">
        <f>K18*J19</f>
        <v>0</v>
      </c>
      <c r="L19" s="26"/>
    </row>
    <row r="20" spans="1:12" s="1" customFormat="1" ht="36" customHeight="1">
      <c r="A20" s="10" t="s">
        <v>100</v>
      </c>
      <c r="B20" s="21" t="s">
        <v>103</v>
      </c>
      <c r="C20" s="22"/>
      <c r="D20" s="10" t="s">
        <v>99</v>
      </c>
      <c r="E20" s="19"/>
      <c r="F20" s="20"/>
      <c r="G20" s="12"/>
      <c r="H20" s="12"/>
      <c r="I20" s="12"/>
      <c r="J20" s="26">
        <v>0</v>
      </c>
      <c r="K20" s="28">
        <f>(K18+K19)*J20</f>
        <v>0</v>
      </c>
      <c r="L20" s="26"/>
    </row>
    <row r="21" spans="1:12" s="1" customFormat="1" ht="36" customHeight="1">
      <c r="A21" s="10" t="s">
        <v>102</v>
      </c>
      <c r="B21" s="21" t="s">
        <v>105</v>
      </c>
      <c r="C21" s="22"/>
      <c r="D21" s="10" t="s">
        <v>99</v>
      </c>
      <c r="E21" s="19"/>
      <c r="F21" s="20"/>
      <c r="G21" s="12"/>
      <c r="H21" s="12"/>
      <c r="I21" s="12"/>
      <c r="J21" s="26">
        <v>0</v>
      </c>
      <c r="K21" s="28">
        <f>(K18+K19+K20)*J21</f>
        <v>0</v>
      </c>
      <c r="L21" s="26"/>
    </row>
    <row r="22" spans="1:12" s="1" customFormat="1" ht="36" customHeight="1">
      <c r="A22" s="10" t="s">
        <v>104</v>
      </c>
      <c r="B22" s="21" t="s">
        <v>107</v>
      </c>
      <c r="C22" s="22"/>
      <c r="D22" s="10" t="s">
        <v>99</v>
      </c>
      <c r="E22" s="19"/>
      <c r="F22" s="20"/>
      <c r="G22" s="12"/>
      <c r="H22" s="12"/>
      <c r="I22" s="12"/>
      <c r="J22" s="29">
        <v>0.09</v>
      </c>
      <c r="K22" s="28">
        <f>(K18+K19+K20+K21)*J22</f>
        <v>0</v>
      </c>
      <c r="L22" s="26"/>
    </row>
    <row r="23" spans="1:12" s="1" customFormat="1" ht="32.25" customHeight="1">
      <c r="A23" s="10" t="s">
        <v>106</v>
      </c>
      <c r="B23" s="14" t="s">
        <v>109</v>
      </c>
      <c r="C23" s="15"/>
      <c r="D23" s="10" t="s">
        <v>99</v>
      </c>
      <c r="E23" s="19"/>
      <c r="F23" s="20"/>
      <c r="G23" s="12"/>
      <c r="H23" s="12"/>
      <c r="I23" s="12"/>
      <c r="J23" s="26"/>
      <c r="K23" s="30">
        <f>K4+K19+K20+K21+K22</f>
        <v>0</v>
      </c>
      <c r="L23" s="26"/>
    </row>
    <row r="24" spans="1:12" ht="39" customHeight="1">
      <c r="A24" s="23" t="s">
        <v>110</v>
      </c>
      <c r="B24" s="23"/>
      <c r="C24" s="23"/>
      <c r="D24" s="23"/>
      <c r="E24" s="23"/>
      <c r="F24" s="23"/>
      <c r="G24" s="23"/>
      <c r="H24" s="23"/>
      <c r="I24" s="23"/>
      <c r="J24" s="23"/>
      <c r="K24" s="31"/>
      <c r="L24" s="23"/>
    </row>
  </sheetData>
  <sheetProtection/>
  <mergeCells count="11">
    <mergeCell ref="A1:L1"/>
    <mergeCell ref="F2:J2"/>
    <mergeCell ref="A24:L24"/>
    <mergeCell ref="A2:A3"/>
    <mergeCell ref="B2:B3"/>
    <mergeCell ref="C2:C3"/>
    <mergeCell ref="D2:D3"/>
    <mergeCell ref="E2:E3"/>
    <mergeCell ref="K2:K3"/>
    <mergeCell ref="L2:L3"/>
    <mergeCell ref="L5:L9"/>
  </mergeCells>
  <printOptions/>
  <pageMargins left="0.109722222222222" right="0.109722222222222" top="0.554861111111111" bottom="0.35763888888888895" header="0.298611111111111" footer="0.298611111111111"/>
  <pageSetup fitToHeight="0" fitToWidth="1" orientation="landscape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="90" zoomScaleSheetLayoutView="90" workbookViewId="0" topLeftCell="A1">
      <pane xSplit="4" ySplit="4" topLeftCell="E12" activePane="bottomRight" state="frozen"/>
      <selection pane="bottomRight" activeCell="A18" sqref="A18:IV20"/>
    </sheetView>
  </sheetViews>
  <sheetFormatPr defaultColWidth="9.00390625" defaultRowHeight="18" customHeight="1"/>
  <cols>
    <col min="1" max="1" width="5.28125" style="2" customWidth="1"/>
    <col min="2" max="2" width="11.28125" style="3" customWidth="1"/>
    <col min="3" max="3" width="39.7109375" style="2" customWidth="1"/>
    <col min="4" max="4" width="4.8515625" style="2" customWidth="1"/>
    <col min="5" max="5" width="9.8515625" style="4" customWidth="1"/>
    <col min="6" max="6" width="10.7109375" style="5" customWidth="1"/>
    <col min="7" max="7" width="9.8515625" style="2" customWidth="1"/>
    <col min="8" max="8" width="9.140625" style="2" customWidth="1"/>
    <col min="9" max="10" width="10.7109375" style="2" customWidth="1"/>
    <col min="11" max="11" width="12.421875" style="6" customWidth="1"/>
    <col min="12" max="12" width="31.421875" style="2" customWidth="1"/>
    <col min="13" max="16384" width="9.00390625" style="7" customWidth="1"/>
  </cols>
  <sheetData>
    <row r="1" spans="1:12" ht="18" customHeight="1">
      <c r="A1" s="8" t="s">
        <v>178</v>
      </c>
      <c r="B1" s="9"/>
      <c r="C1" s="8"/>
      <c r="D1" s="8"/>
      <c r="E1" s="8"/>
      <c r="F1" s="8"/>
      <c r="G1" s="8"/>
      <c r="H1" s="8"/>
      <c r="I1" s="8"/>
      <c r="J1" s="8"/>
      <c r="L1" s="8"/>
    </row>
    <row r="2" spans="1:12" ht="28.5" customHeight="1">
      <c r="A2" s="10" t="s">
        <v>1</v>
      </c>
      <c r="B2" s="11" t="s">
        <v>12</v>
      </c>
      <c r="C2" s="11" t="s">
        <v>13</v>
      </c>
      <c r="D2" s="10" t="s">
        <v>14</v>
      </c>
      <c r="E2" s="12" t="s">
        <v>15</v>
      </c>
      <c r="F2" s="12" t="s">
        <v>16</v>
      </c>
      <c r="G2" s="12"/>
      <c r="H2" s="12"/>
      <c r="I2" s="12"/>
      <c r="J2" s="12"/>
      <c r="K2" s="24" t="s">
        <v>17</v>
      </c>
      <c r="L2" s="10" t="s">
        <v>18</v>
      </c>
    </row>
    <row r="3" spans="1:12" ht="45" customHeight="1">
      <c r="A3" s="10"/>
      <c r="B3" s="11"/>
      <c r="C3" s="11"/>
      <c r="D3" s="10"/>
      <c r="E3" s="12"/>
      <c r="F3" s="12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24"/>
      <c r="L3" s="10"/>
    </row>
    <row r="4" spans="1:12" ht="27" customHeight="1">
      <c r="A4" s="10" t="s">
        <v>24</v>
      </c>
      <c r="B4" s="14" t="s">
        <v>25</v>
      </c>
      <c r="C4" s="15"/>
      <c r="D4" s="10"/>
      <c r="E4" s="16"/>
      <c r="F4" s="12"/>
      <c r="G4" s="12"/>
      <c r="H4" s="12"/>
      <c r="I4" s="12"/>
      <c r="J4" s="12"/>
      <c r="K4" s="25">
        <f>SUM(K5:K16)</f>
        <v>0</v>
      </c>
      <c r="L4" s="10"/>
    </row>
    <row r="5" spans="1:12" ht="97.5" customHeight="1">
      <c r="A5" s="10">
        <v>1</v>
      </c>
      <c r="B5" s="17" t="s">
        <v>26</v>
      </c>
      <c r="C5" s="17" t="s">
        <v>27</v>
      </c>
      <c r="D5" s="10" t="s">
        <v>28</v>
      </c>
      <c r="E5" s="16">
        <v>7.839</v>
      </c>
      <c r="F5" s="12"/>
      <c r="G5" s="12"/>
      <c r="H5" s="12"/>
      <c r="I5" s="12"/>
      <c r="J5" s="12">
        <f>SUM(F5:I5)</f>
        <v>0</v>
      </c>
      <c r="K5" s="24">
        <f>J5*E5</f>
        <v>0</v>
      </c>
      <c r="L5" s="11" t="s">
        <v>29</v>
      </c>
    </row>
    <row r="6" spans="1:12" ht="94.5" customHeight="1">
      <c r="A6" s="10">
        <v>2</v>
      </c>
      <c r="B6" s="14" t="s">
        <v>179</v>
      </c>
      <c r="C6" s="14" t="s">
        <v>33</v>
      </c>
      <c r="D6" s="10" t="s">
        <v>28</v>
      </c>
      <c r="E6" s="16">
        <v>11.07</v>
      </c>
      <c r="F6" s="12"/>
      <c r="G6" s="12"/>
      <c r="H6" s="12"/>
      <c r="I6" s="12"/>
      <c r="J6" s="12">
        <f aca="true" t="shared" si="0" ref="J6:J28">SUM(F6:I6)</f>
        <v>0</v>
      </c>
      <c r="K6" s="24">
        <f aca="true" t="shared" si="1" ref="K6:K28">J6*E6</f>
        <v>0</v>
      </c>
      <c r="L6" s="11"/>
    </row>
    <row r="7" spans="1:12" ht="94.5" customHeight="1">
      <c r="A7" s="10">
        <v>3</v>
      </c>
      <c r="B7" s="14" t="s">
        <v>40</v>
      </c>
      <c r="C7" s="14" t="s">
        <v>41</v>
      </c>
      <c r="D7" s="10" t="s">
        <v>28</v>
      </c>
      <c r="E7" s="16">
        <v>0.261</v>
      </c>
      <c r="F7" s="12"/>
      <c r="G7" s="12"/>
      <c r="H7" s="12"/>
      <c r="I7" s="12"/>
      <c r="J7" s="12">
        <f t="shared" si="0"/>
        <v>0</v>
      </c>
      <c r="K7" s="24">
        <f t="shared" si="1"/>
        <v>0</v>
      </c>
      <c r="L7" s="11"/>
    </row>
    <row r="8" spans="1:12" ht="87" customHeight="1">
      <c r="A8" s="10">
        <v>4</v>
      </c>
      <c r="B8" s="14" t="s">
        <v>44</v>
      </c>
      <c r="C8" s="14" t="s">
        <v>45</v>
      </c>
      <c r="D8" s="10" t="s">
        <v>28</v>
      </c>
      <c r="E8" s="16">
        <v>0.194</v>
      </c>
      <c r="F8" s="12"/>
      <c r="G8" s="12"/>
      <c r="H8" s="12"/>
      <c r="I8" s="12"/>
      <c r="J8" s="12">
        <f t="shared" si="0"/>
        <v>0</v>
      </c>
      <c r="K8" s="24">
        <f t="shared" si="1"/>
        <v>0</v>
      </c>
      <c r="L8" s="11"/>
    </row>
    <row r="9" spans="1:12" ht="96.75" customHeight="1">
      <c r="A9" s="10">
        <v>5</v>
      </c>
      <c r="B9" s="14" t="s">
        <v>180</v>
      </c>
      <c r="C9" s="14" t="s">
        <v>181</v>
      </c>
      <c r="D9" s="10" t="s">
        <v>28</v>
      </c>
      <c r="E9" s="16">
        <f>0.844+0.106</f>
        <v>0.95</v>
      </c>
      <c r="F9" s="12"/>
      <c r="G9" s="12"/>
      <c r="H9" s="12"/>
      <c r="I9" s="12"/>
      <c r="J9" s="12">
        <f t="shared" si="0"/>
        <v>0</v>
      </c>
      <c r="K9" s="24">
        <f t="shared" si="1"/>
        <v>0</v>
      </c>
      <c r="L9" s="11"/>
    </row>
    <row r="10" spans="1:12" ht="82.5" customHeight="1">
      <c r="A10" s="10">
        <v>6</v>
      </c>
      <c r="B10" s="14" t="s">
        <v>46</v>
      </c>
      <c r="C10" s="14" t="s">
        <v>47</v>
      </c>
      <c r="D10" s="10" t="s">
        <v>28</v>
      </c>
      <c r="E10" s="16">
        <v>0.333</v>
      </c>
      <c r="F10" s="12"/>
      <c r="G10" s="12"/>
      <c r="H10" s="12"/>
      <c r="I10" s="12"/>
      <c r="J10" s="12">
        <f t="shared" si="0"/>
        <v>0</v>
      </c>
      <c r="K10" s="24">
        <f t="shared" si="1"/>
        <v>0</v>
      </c>
      <c r="L10" s="11"/>
    </row>
    <row r="11" spans="1:12" ht="85.5" customHeight="1">
      <c r="A11" s="10">
        <v>7</v>
      </c>
      <c r="B11" s="14" t="s">
        <v>48</v>
      </c>
      <c r="C11" s="14" t="s">
        <v>49</v>
      </c>
      <c r="D11" s="10" t="s">
        <v>28</v>
      </c>
      <c r="E11" s="16">
        <v>0.032</v>
      </c>
      <c r="F11" s="12"/>
      <c r="G11" s="12"/>
      <c r="H11" s="12"/>
      <c r="I11" s="12"/>
      <c r="J11" s="12"/>
      <c r="K11" s="24">
        <f t="shared" si="1"/>
        <v>0</v>
      </c>
      <c r="L11" s="11"/>
    </row>
    <row r="12" spans="1:12" ht="80.25" customHeight="1">
      <c r="A12" s="10">
        <v>8</v>
      </c>
      <c r="B12" s="14" t="s">
        <v>50</v>
      </c>
      <c r="C12" s="14" t="s">
        <v>51</v>
      </c>
      <c r="D12" s="10" t="s">
        <v>28</v>
      </c>
      <c r="E12" s="16">
        <v>0.601</v>
      </c>
      <c r="F12" s="12"/>
      <c r="G12" s="12"/>
      <c r="H12" s="12"/>
      <c r="I12" s="12"/>
      <c r="J12" s="12">
        <f t="shared" si="0"/>
        <v>0</v>
      </c>
      <c r="K12" s="24">
        <f t="shared" si="1"/>
        <v>0</v>
      </c>
      <c r="L12" s="11"/>
    </row>
    <row r="13" spans="1:12" ht="72" customHeight="1">
      <c r="A13" s="10">
        <v>9</v>
      </c>
      <c r="B13" s="14" t="s">
        <v>52</v>
      </c>
      <c r="C13" s="14" t="s">
        <v>53</v>
      </c>
      <c r="D13" s="10" t="s">
        <v>28</v>
      </c>
      <c r="E13" s="16">
        <v>1.895</v>
      </c>
      <c r="F13" s="12"/>
      <c r="G13" s="12"/>
      <c r="H13" s="12"/>
      <c r="I13" s="12"/>
      <c r="J13" s="12">
        <f t="shared" si="0"/>
        <v>0</v>
      </c>
      <c r="K13" s="24">
        <f t="shared" si="1"/>
        <v>0</v>
      </c>
      <c r="L13" s="11" t="s">
        <v>54</v>
      </c>
    </row>
    <row r="14" spans="1:12" ht="76.5" customHeight="1">
      <c r="A14" s="10">
        <v>10</v>
      </c>
      <c r="B14" s="14" t="s">
        <v>55</v>
      </c>
      <c r="C14" s="14" t="s">
        <v>53</v>
      </c>
      <c r="D14" s="10" t="s">
        <v>28</v>
      </c>
      <c r="E14" s="16">
        <v>1.957</v>
      </c>
      <c r="F14" s="12"/>
      <c r="G14" s="12"/>
      <c r="H14" s="12"/>
      <c r="I14" s="12"/>
      <c r="J14" s="12">
        <f t="shared" si="0"/>
        <v>0</v>
      </c>
      <c r="K14" s="24">
        <f t="shared" si="1"/>
        <v>0</v>
      </c>
      <c r="L14" s="11" t="s">
        <v>54</v>
      </c>
    </row>
    <row r="15" spans="1:12" ht="49.5" customHeight="1">
      <c r="A15" s="10">
        <v>11</v>
      </c>
      <c r="B15" s="14" t="s">
        <v>56</v>
      </c>
      <c r="C15" s="14" t="s">
        <v>57</v>
      </c>
      <c r="D15" s="10" t="s">
        <v>28</v>
      </c>
      <c r="E15" s="16">
        <f>E5+E10</f>
        <v>8.172</v>
      </c>
      <c r="F15" s="12"/>
      <c r="G15" s="12"/>
      <c r="H15" s="12"/>
      <c r="I15" s="12"/>
      <c r="J15" s="12">
        <f t="shared" si="0"/>
        <v>0</v>
      </c>
      <c r="K15" s="24">
        <f t="shared" si="1"/>
        <v>0</v>
      </c>
      <c r="L15" s="11" t="s">
        <v>58</v>
      </c>
    </row>
    <row r="16" spans="1:12" ht="48" customHeight="1">
      <c r="A16" s="10">
        <v>12</v>
      </c>
      <c r="B16" s="14" t="s">
        <v>59</v>
      </c>
      <c r="C16" s="14" t="s">
        <v>60</v>
      </c>
      <c r="D16" s="10" t="s">
        <v>28</v>
      </c>
      <c r="E16" s="16">
        <f>E6+E7+E8</f>
        <v>11.525</v>
      </c>
      <c r="F16" s="12"/>
      <c r="G16" s="12"/>
      <c r="H16" s="12"/>
      <c r="I16" s="12"/>
      <c r="J16" s="12">
        <f t="shared" si="0"/>
        <v>0</v>
      </c>
      <c r="K16" s="24">
        <f t="shared" si="1"/>
        <v>0</v>
      </c>
      <c r="L16" s="11" t="s">
        <v>58</v>
      </c>
    </row>
    <row r="17" spans="1:12" s="1" customFormat="1" ht="27" customHeight="1">
      <c r="A17" s="10" t="s">
        <v>63</v>
      </c>
      <c r="B17" s="14" t="s">
        <v>64</v>
      </c>
      <c r="C17" s="15"/>
      <c r="D17" s="10"/>
      <c r="E17" s="16"/>
      <c r="F17" s="12"/>
      <c r="G17" s="12"/>
      <c r="H17" s="12"/>
      <c r="I17" s="12"/>
      <c r="J17" s="12">
        <f t="shared" si="0"/>
        <v>0</v>
      </c>
      <c r="K17" s="24">
        <f>SUM(K18:K26)</f>
        <v>0</v>
      </c>
      <c r="L17" s="10"/>
    </row>
    <row r="18" spans="1:12" s="1" customFormat="1" ht="57" customHeight="1">
      <c r="A18" s="10">
        <v>13</v>
      </c>
      <c r="B18" s="14" t="s">
        <v>182</v>
      </c>
      <c r="C18" s="14" t="s">
        <v>183</v>
      </c>
      <c r="D18" s="10" t="s">
        <v>67</v>
      </c>
      <c r="E18" s="16">
        <v>577.67</v>
      </c>
      <c r="F18" s="12"/>
      <c r="G18" s="12"/>
      <c r="H18" s="12"/>
      <c r="I18" s="12"/>
      <c r="J18" s="12">
        <f t="shared" si="0"/>
        <v>0</v>
      </c>
      <c r="K18" s="24">
        <f t="shared" si="1"/>
        <v>0</v>
      </c>
      <c r="L18" s="11" t="s">
        <v>54</v>
      </c>
    </row>
    <row r="19" spans="1:12" s="1" customFormat="1" ht="42" customHeight="1">
      <c r="A19" s="10">
        <v>14</v>
      </c>
      <c r="B19" s="14" t="s">
        <v>184</v>
      </c>
      <c r="C19" s="14" t="s">
        <v>185</v>
      </c>
      <c r="D19" s="10" t="s">
        <v>67</v>
      </c>
      <c r="E19" s="16">
        <f>E18</f>
        <v>577.67</v>
      </c>
      <c r="F19" s="12"/>
      <c r="G19" s="12"/>
      <c r="H19" s="12"/>
      <c r="I19" s="12"/>
      <c r="J19" s="12">
        <f aca="true" t="shared" si="2" ref="J19:J20">SUM(F19:I19)</f>
        <v>0</v>
      </c>
      <c r="K19" s="24">
        <f t="shared" si="1"/>
        <v>0</v>
      </c>
      <c r="L19" s="11" t="s">
        <v>54</v>
      </c>
    </row>
    <row r="20" spans="1:12" s="1" customFormat="1" ht="42" customHeight="1">
      <c r="A20" s="10">
        <v>15</v>
      </c>
      <c r="B20" s="14" t="s">
        <v>186</v>
      </c>
      <c r="C20" s="14" t="s">
        <v>187</v>
      </c>
      <c r="D20" s="10" t="s">
        <v>67</v>
      </c>
      <c r="E20" s="16">
        <f>E19</f>
        <v>577.67</v>
      </c>
      <c r="F20" s="12"/>
      <c r="G20" s="12"/>
      <c r="H20" s="12"/>
      <c r="I20" s="12"/>
      <c r="J20" s="12">
        <f t="shared" si="2"/>
        <v>0</v>
      </c>
      <c r="K20" s="24">
        <f t="shared" si="1"/>
        <v>0</v>
      </c>
      <c r="L20" s="11" t="s">
        <v>54</v>
      </c>
    </row>
    <row r="21" spans="1:12" s="1" customFormat="1" ht="36" customHeight="1">
      <c r="A21" s="10">
        <v>16</v>
      </c>
      <c r="B21" s="14" t="s">
        <v>65</v>
      </c>
      <c r="C21" s="14" t="s">
        <v>66</v>
      </c>
      <c r="D21" s="10" t="s">
        <v>67</v>
      </c>
      <c r="E21" s="16">
        <f>9.96*2</f>
        <v>19.92</v>
      </c>
      <c r="F21" s="12"/>
      <c r="G21" s="12"/>
      <c r="H21" s="12"/>
      <c r="I21" s="12"/>
      <c r="J21" s="12">
        <f t="shared" si="0"/>
        <v>0</v>
      </c>
      <c r="K21" s="24">
        <f t="shared" si="1"/>
        <v>0</v>
      </c>
      <c r="L21" s="11" t="s">
        <v>54</v>
      </c>
    </row>
    <row r="22" spans="1:12" s="1" customFormat="1" ht="70.5" customHeight="1">
      <c r="A22" s="10">
        <v>17</v>
      </c>
      <c r="B22" s="14" t="s">
        <v>68</v>
      </c>
      <c r="C22" s="14" t="s">
        <v>69</v>
      </c>
      <c r="D22" s="10" t="s">
        <v>67</v>
      </c>
      <c r="E22" s="16">
        <v>392.6</v>
      </c>
      <c r="F22" s="12"/>
      <c r="G22" s="12"/>
      <c r="H22" s="12"/>
      <c r="I22" s="12"/>
      <c r="J22" s="12">
        <f t="shared" si="0"/>
        <v>0</v>
      </c>
      <c r="K22" s="24">
        <f t="shared" si="1"/>
        <v>0</v>
      </c>
      <c r="L22" s="11" t="s">
        <v>70</v>
      </c>
    </row>
    <row r="23" spans="1:12" ht="36" customHeight="1">
      <c r="A23" s="10">
        <v>18</v>
      </c>
      <c r="B23" s="14" t="s">
        <v>71</v>
      </c>
      <c r="C23" s="14" t="s">
        <v>72</v>
      </c>
      <c r="D23" s="10" t="s">
        <v>67</v>
      </c>
      <c r="E23" s="16">
        <v>209.48</v>
      </c>
      <c r="F23" s="12"/>
      <c r="G23" s="12"/>
      <c r="H23" s="12"/>
      <c r="I23" s="12"/>
      <c r="J23" s="12">
        <f t="shared" si="0"/>
        <v>0</v>
      </c>
      <c r="K23" s="24">
        <f t="shared" si="1"/>
        <v>0</v>
      </c>
      <c r="L23" s="11" t="s">
        <v>54</v>
      </c>
    </row>
    <row r="24" spans="1:12" ht="34.5" customHeight="1">
      <c r="A24" s="10">
        <v>19</v>
      </c>
      <c r="B24" s="32" t="s">
        <v>73</v>
      </c>
      <c r="C24" s="33" t="s">
        <v>74</v>
      </c>
      <c r="D24" s="10" t="s">
        <v>75</v>
      </c>
      <c r="E24" s="16">
        <v>23.68</v>
      </c>
      <c r="F24" s="12"/>
      <c r="G24" s="12"/>
      <c r="H24" s="12"/>
      <c r="I24" s="12"/>
      <c r="J24" s="12">
        <f t="shared" si="0"/>
        <v>0</v>
      </c>
      <c r="K24" s="24">
        <f t="shared" si="1"/>
        <v>0</v>
      </c>
      <c r="L24" s="11" t="s">
        <v>70</v>
      </c>
    </row>
    <row r="25" spans="1:12" ht="34.5" customHeight="1">
      <c r="A25" s="10">
        <v>20</v>
      </c>
      <c r="B25" s="32" t="s">
        <v>76</v>
      </c>
      <c r="C25" s="34" t="s">
        <v>188</v>
      </c>
      <c r="D25" s="10" t="s">
        <v>78</v>
      </c>
      <c r="E25" s="16">
        <v>4</v>
      </c>
      <c r="F25" s="12"/>
      <c r="G25" s="12"/>
      <c r="H25" s="12"/>
      <c r="I25" s="12"/>
      <c r="J25" s="12">
        <f t="shared" si="0"/>
        <v>0</v>
      </c>
      <c r="K25" s="24">
        <f t="shared" si="1"/>
        <v>0</v>
      </c>
      <c r="L25" s="11" t="s">
        <v>70</v>
      </c>
    </row>
    <row r="26" spans="1:12" ht="34.5" customHeight="1">
      <c r="A26" s="10">
        <v>21</v>
      </c>
      <c r="B26" s="14" t="s">
        <v>79</v>
      </c>
      <c r="C26" s="14" t="s">
        <v>189</v>
      </c>
      <c r="D26" s="10" t="s">
        <v>67</v>
      </c>
      <c r="E26" s="16">
        <v>54.83</v>
      </c>
      <c r="F26" s="12"/>
      <c r="G26" s="12"/>
      <c r="H26" s="12"/>
      <c r="I26" s="12"/>
      <c r="J26" s="12">
        <f t="shared" si="0"/>
        <v>0</v>
      </c>
      <c r="K26" s="24">
        <f t="shared" si="1"/>
        <v>0</v>
      </c>
      <c r="L26" s="11" t="s">
        <v>70</v>
      </c>
    </row>
    <row r="27" spans="1:12" s="1" customFormat="1" ht="36" customHeight="1">
      <c r="A27" s="10" t="s">
        <v>81</v>
      </c>
      <c r="B27" s="14" t="s">
        <v>82</v>
      </c>
      <c r="C27" s="15"/>
      <c r="D27" s="10"/>
      <c r="E27" s="16"/>
      <c r="F27" s="12"/>
      <c r="G27" s="12"/>
      <c r="H27" s="12"/>
      <c r="I27" s="12"/>
      <c r="J27" s="12">
        <f t="shared" si="0"/>
        <v>0</v>
      </c>
      <c r="K27" s="24">
        <f>SUM(K28:K28)</f>
        <v>0</v>
      </c>
      <c r="L27" s="11"/>
    </row>
    <row r="28" spans="1:12" s="1" customFormat="1" ht="36" customHeight="1">
      <c r="A28" s="10">
        <v>22</v>
      </c>
      <c r="B28" s="14" t="s">
        <v>190</v>
      </c>
      <c r="C28" s="14" t="s">
        <v>191</v>
      </c>
      <c r="D28" s="10" t="s">
        <v>67</v>
      </c>
      <c r="E28" s="16">
        <v>21</v>
      </c>
      <c r="F28" s="12"/>
      <c r="G28" s="12"/>
      <c r="H28" s="12"/>
      <c r="I28" s="12"/>
      <c r="J28" s="12">
        <f t="shared" si="0"/>
        <v>0</v>
      </c>
      <c r="K28" s="24">
        <f t="shared" si="1"/>
        <v>0</v>
      </c>
      <c r="L28" s="11" t="s">
        <v>70</v>
      </c>
    </row>
    <row r="29" spans="1:12" s="1" customFormat="1" ht="36" customHeight="1">
      <c r="A29" s="10" t="s">
        <v>97</v>
      </c>
      <c r="B29" s="14" t="s">
        <v>98</v>
      </c>
      <c r="C29" s="15"/>
      <c r="D29" s="10" t="s">
        <v>99</v>
      </c>
      <c r="E29" s="19"/>
      <c r="F29" s="20"/>
      <c r="G29" s="12"/>
      <c r="H29" s="12"/>
      <c r="I29" s="12"/>
      <c r="J29" s="26"/>
      <c r="K29" s="27">
        <f>K4+K17+K27</f>
        <v>0</v>
      </c>
      <c r="L29" s="26"/>
    </row>
    <row r="30" spans="1:12" s="1" customFormat="1" ht="36" customHeight="1">
      <c r="A30" s="10" t="s">
        <v>100</v>
      </c>
      <c r="B30" s="21" t="s">
        <v>101</v>
      </c>
      <c r="C30" s="22"/>
      <c r="D30" s="10" t="s">
        <v>99</v>
      </c>
      <c r="E30" s="19"/>
      <c r="F30" s="20"/>
      <c r="G30" s="12"/>
      <c r="H30" s="12"/>
      <c r="I30" s="12"/>
      <c r="J30" s="26">
        <v>0</v>
      </c>
      <c r="K30" s="28">
        <f>K29*J30</f>
        <v>0</v>
      </c>
      <c r="L30" s="26"/>
    </row>
    <row r="31" spans="1:12" s="1" customFormat="1" ht="36" customHeight="1">
      <c r="A31" s="10" t="s">
        <v>102</v>
      </c>
      <c r="B31" s="21" t="s">
        <v>103</v>
      </c>
      <c r="C31" s="22"/>
      <c r="D31" s="10" t="s">
        <v>99</v>
      </c>
      <c r="E31" s="19"/>
      <c r="F31" s="20"/>
      <c r="G31" s="12"/>
      <c r="H31" s="12"/>
      <c r="I31" s="12"/>
      <c r="J31" s="26">
        <v>0</v>
      </c>
      <c r="K31" s="28">
        <f>(K29+K30)*J31</f>
        <v>0</v>
      </c>
      <c r="L31" s="26"/>
    </row>
    <row r="32" spans="1:12" s="1" customFormat="1" ht="36" customHeight="1">
      <c r="A32" s="10" t="s">
        <v>104</v>
      </c>
      <c r="B32" s="21" t="s">
        <v>105</v>
      </c>
      <c r="C32" s="22"/>
      <c r="D32" s="10" t="s">
        <v>99</v>
      </c>
      <c r="E32" s="19"/>
      <c r="F32" s="20"/>
      <c r="G32" s="12"/>
      <c r="H32" s="12"/>
      <c r="I32" s="12"/>
      <c r="J32" s="26">
        <v>0</v>
      </c>
      <c r="K32" s="28">
        <f>(K29+K30+K31)*J32</f>
        <v>0</v>
      </c>
      <c r="L32" s="26"/>
    </row>
    <row r="33" spans="1:12" s="1" customFormat="1" ht="36" customHeight="1">
      <c r="A33" s="10" t="s">
        <v>106</v>
      </c>
      <c r="B33" s="21" t="s">
        <v>107</v>
      </c>
      <c r="C33" s="22"/>
      <c r="D33" s="10" t="s">
        <v>99</v>
      </c>
      <c r="E33" s="19"/>
      <c r="F33" s="20"/>
      <c r="G33" s="12"/>
      <c r="H33" s="12"/>
      <c r="I33" s="12"/>
      <c r="J33" s="29">
        <v>0.09</v>
      </c>
      <c r="K33" s="28">
        <f>(K29+K30+K31+K32)*J33</f>
        <v>0</v>
      </c>
      <c r="L33" s="26"/>
    </row>
    <row r="34" spans="1:12" s="1" customFormat="1" ht="32.25" customHeight="1">
      <c r="A34" s="10" t="s">
        <v>108</v>
      </c>
      <c r="B34" s="14" t="s">
        <v>109</v>
      </c>
      <c r="C34" s="15"/>
      <c r="D34" s="10" t="s">
        <v>99</v>
      </c>
      <c r="E34" s="19"/>
      <c r="F34" s="20"/>
      <c r="G34" s="12"/>
      <c r="H34" s="12"/>
      <c r="I34" s="12"/>
      <c r="J34" s="26"/>
      <c r="K34" s="30">
        <f>K4+K30+K31+K32+K33</f>
        <v>0</v>
      </c>
      <c r="L34" s="26"/>
    </row>
    <row r="35" spans="1:12" ht="39" customHeight="1">
      <c r="A35" s="23" t="s">
        <v>110</v>
      </c>
      <c r="B35" s="23"/>
      <c r="C35" s="23"/>
      <c r="D35" s="23"/>
      <c r="E35" s="23"/>
      <c r="F35" s="23"/>
      <c r="G35" s="23"/>
      <c r="H35" s="23"/>
      <c r="I35" s="23"/>
      <c r="J35" s="23"/>
      <c r="K35" s="31"/>
      <c r="L35" s="23"/>
    </row>
  </sheetData>
  <sheetProtection/>
  <mergeCells count="11">
    <mergeCell ref="A1:L1"/>
    <mergeCell ref="F2:J2"/>
    <mergeCell ref="A35:L35"/>
    <mergeCell ref="A2:A3"/>
    <mergeCell ref="B2:B3"/>
    <mergeCell ref="C2:C3"/>
    <mergeCell ref="D2:D3"/>
    <mergeCell ref="E2:E3"/>
    <mergeCell ref="K2:K3"/>
    <mergeCell ref="L2:L3"/>
    <mergeCell ref="L5:L12"/>
  </mergeCells>
  <printOptions/>
  <pageMargins left="0.109722222222222" right="0.109722222222222" top="0.554861111111111" bottom="0.35763888888888895" header="0.298611111111111" footer="0.298611111111111"/>
  <pageSetup fitToHeight="0" fitToWidth="1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90" zoomScaleSheetLayoutView="90" workbookViewId="0" topLeftCell="A1">
      <pane xSplit="4" ySplit="4" topLeftCell="E8" activePane="bottomRight" state="frozen"/>
      <selection pane="bottomRight" activeCell="I14" sqref="I14"/>
    </sheetView>
  </sheetViews>
  <sheetFormatPr defaultColWidth="9.00390625" defaultRowHeight="18" customHeight="1"/>
  <cols>
    <col min="1" max="1" width="5.28125" style="2" customWidth="1"/>
    <col min="2" max="2" width="13.00390625" style="3" customWidth="1"/>
    <col min="3" max="3" width="37.140625" style="2" customWidth="1"/>
    <col min="4" max="4" width="4.8515625" style="2" customWidth="1"/>
    <col min="5" max="5" width="9.8515625" style="4" customWidth="1"/>
    <col min="6" max="6" width="10.7109375" style="5" customWidth="1"/>
    <col min="7" max="7" width="9.8515625" style="2" customWidth="1"/>
    <col min="8" max="8" width="9.140625" style="2" customWidth="1"/>
    <col min="9" max="10" width="10.7109375" style="2" customWidth="1"/>
    <col min="11" max="11" width="12.421875" style="6" customWidth="1"/>
    <col min="12" max="12" width="31.421875" style="2" customWidth="1"/>
    <col min="13" max="16384" width="9.00390625" style="7" customWidth="1"/>
  </cols>
  <sheetData>
    <row r="1" spans="1:12" ht="18" customHeight="1">
      <c r="A1" s="8" t="s">
        <v>11</v>
      </c>
      <c r="B1" s="9"/>
      <c r="C1" s="8"/>
      <c r="D1" s="8"/>
      <c r="E1" s="8"/>
      <c r="F1" s="8"/>
      <c r="G1" s="8"/>
      <c r="H1" s="8"/>
      <c r="I1" s="8"/>
      <c r="J1" s="8"/>
      <c r="L1" s="8"/>
    </row>
    <row r="2" spans="1:12" ht="28.5" customHeight="1">
      <c r="A2" s="10" t="s">
        <v>1</v>
      </c>
      <c r="B2" s="11" t="s">
        <v>12</v>
      </c>
      <c r="C2" s="11" t="s">
        <v>13</v>
      </c>
      <c r="D2" s="10" t="s">
        <v>14</v>
      </c>
      <c r="E2" s="12" t="s">
        <v>15</v>
      </c>
      <c r="F2" s="12" t="s">
        <v>16</v>
      </c>
      <c r="G2" s="12"/>
      <c r="H2" s="12"/>
      <c r="I2" s="12"/>
      <c r="J2" s="12"/>
      <c r="K2" s="24" t="s">
        <v>17</v>
      </c>
      <c r="L2" s="10" t="s">
        <v>18</v>
      </c>
    </row>
    <row r="3" spans="1:12" ht="45" customHeight="1">
      <c r="A3" s="10"/>
      <c r="B3" s="11"/>
      <c r="C3" s="11"/>
      <c r="D3" s="10"/>
      <c r="E3" s="12"/>
      <c r="F3" s="12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24"/>
      <c r="L3" s="10"/>
    </row>
    <row r="4" spans="1:12" ht="27" customHeight="1">
      <c r="A4" s="10" t="s">
        <v>24</v>
      </c>
      <c r="B4" s="14" t="s">
        <v>25</v>
      </c>
      <c r="C4" s="15"/>
      <c r="D4" s="10"/>
      <c r="E4" s="16"/>
      <c r="F4" s="12"/>
      <c r="G4" s="12"/>
      <c r="H4" s="12"/>
      <c r="I4" s="12"/>
      <c r="J4" s="12"/>
      <c r="K4" s="25">
        <f>SUM(K5:K11)</f>
        <v>0</v>
      </c>
      <c r="L4" s="10"/>
    </row>
    <row r="5" spans="1:12" ht="97.5" customHeight="1">
      <c r="A5" s="10">
        <v>1</v>
      </c>
      <c r="B5" s="17" t="s">
        <v>26</v>
      </c>
      <c r="C5" s="17" t="s">
        <v>27</v>
      </c>
      <c r="D5" s="10" t="s">
        <v>28</v>
      </c>
      <c r="E5" s="16">
        <v>16.559</v>
      </c>
      <c r="F5" s="12"/>
      <c r="G5" s="12"/>
      <c r="H5" s="12"/>
      <c r="I5" s="12"/>
      <c r="J5" s="12">
        <f>SUM(F5:I5)</f>
        <v>0</v>
      </c>
      <c r="K5" s="24">
        <f>J5*E5</f>
        <v>0</v>
      </c>
      <c r="L5" s="11" t="s">
        <v>29</v>
      </c>
    </row>
    <row r="6" spans="1:12" ht="97.5" customHeight="1">
      <c r="A6" s="10">
        <v>2</v>
      </c>
      <c r="B6" s="17" t="s">
        <v>30</v>
      </c>
      <c r="C6" s="17" t="s">
        <v>31</v>
      </c>
      <c r="D6" s="10" t="s">
        <v>28</v>
      </c>
      <c r="E6" s="18">
        <v>5.698</v>
      </c>
      <c r="F6" s="12"/>
      <c r="G6" s="12"/>
      <c r="H6" s="12"/>
      <c r="I6" s="12"/>
      <c r="J6" s="12">
        <f>SUM(F6:I6)</f>
        <v>0</v>
      </c>
      <c r="K6" s="24">
        <f aca="true" t="shared" si="0" ref="K6:K13">J6*E6</f>
        <v>0</v>
      </c>
      <c r="L6" s="11"/>
    </row>
    <row r="7" spans="1:12" ht="94.5" customHeight="1">
      <c r="A7" s="10">
        <v>3</v>
      </c>
      <c r="B7" s="14" t="s">
        <v>179</v>
      </c>
      <c r="C7" s="14" t="s">
        <v>33</v>
      </c>
      <c r="D7" s="10" t="s">
        <v>28</v>
      </c>
      <c r="E7" s="16">
        <v>40.251</v>
      </c>
      <c r="F7" s="12"/>
      <c r="G7" s="12"/>
      <c r="H7" s="12"/>
      <c r="I7" s="12"/>
      <c r="J7" s="12">
        <f aca="true" t="shared" si="1" ref="J7:J13">SUM(F7:I7)</f>
        <v>0</v>
      </c>
      <c r="K7" s="24">
        <f t="shared" si="0"/>
        <v>0</v>
      </c>
      <c r="L7" s="11"/>
    </row>
    <row r="8" spans="1:12" ht="85.5" customHeight="1">
      <c r="A8" s="10">
        <v>4</v>
      </c>
      <c r="B8" s="14" t="s">
        <v>48</v>
      </c>
      <c r="C8" s="14" t="s">
        <v>49</v>
      </c>
      <c r="D8" s="10" t="s">
        <v>28</v>
      </c>
      <c r="E8" s="16">
        <v>1.901</v>
      </c>
      <c r="F8" s="12"/>
      <c r="G8" s="12"/>
      <c r="H8" s="12"/>
      <c r="I8" s="12"/>
      <c r="J8" s="12"/>
      <c r="K8" s="24">
        <f t="shared" si="0"/>
        <v>0</v>
      </c>
      <c r="L8" s="11"/>
    </row>
    <row r="9" spans="1:12" ht="49.5" customHeight="1">
      <c r="A9" s="10">
        <v>5</v>
      </c>
      <c r="B9" s="14" t="s">
        <v>56</v>
      </c>
      <c r="C9" s="14" t="s">
        <v>57</v>
      </c>
      <c r="D9" s="10" t="s">
        <v>28</v>
      </c>
      <c r="E9" s="16">
        <f>E5+E6</f>
        <v>22.257</v>
      </c>
      <c r="F9" s="12"/>
      <c r="G9" s="12"/>
      <c r="H9" s="12"/>
      <c r="I9" s="12"/>
      <c r="J9" s="12">
        <f t="shared" si="1"/>
        <v>0</v>
      </c>
      <c r="K9" s="24">
        <f t="shared" si="0"/>
        <v>0</v>
      </c>
      <c r="L9" s="11" t="s">
        <v>58</v>
      </c>
    </row>
    <row r="10" spans="1:12" ht="48" customHeight="1">
      <c r="A10" s="10">
        <v>6</v>
      </c>
      <c r="B10" s="14" t="s">
        <v>59</v>
      </c>
      <c r="C10" s="14" t="s">
        <v>60</v>
      </c>
      <c r="D10" s="10" t="s">
        <v>28</v>
      </c>
      <c r="E10" s="16">
        <f>E7</f>
        <v>40.251</v>
      </c>
      <c r="F10" s="12"/>
      <c r="G10" s="12"/>
      <c r="H10" s="12"/>
      <c r="I10" s="12"/>
      <c r="J10" s="12">
        <f t="shared" si="1"/>
        <v>0</v>
      </c>
      <c r="K10" s="24">
        <f t="shared" si="0"/>
        <v>0</v>
      </c>
      <c r="L10" s="11" t="s">
        <v>58</v>
      </c>
    </row>
    <row r="11" spans="1:12" ht="52.5" customHeight="1">
      <c r="A11" s="10">
        <v>7</v>
      </c>
      <c r="B11" s="14" t="s">
        <v>61</v>
      </c>
      <c r="C11" s="14" t="s">
        <v>62</v>
      </c>
      <c r="D11" s="10" t="s">
        <v>28</v>
      </c>
      <c r="E11" s="16">
        <f>E8</f>
        <v>1.901</v>
      </c>
      <c r="F11" s="12"/>
      <c r="G11" s="12"/>
      <c r="H11" s="12"/>
      <c r="I11" s="12"/>
      <c r="J11" s="12">
        <f aca="true" t="shared" si="2" ref="J11">SUM(F11:I11)</f>
        <v>0</v>
      </c>
      <c r="K11" s="24">
        <f t="shared" si="0"/>
        <v>0</v>
      </c>
      <c r="L11" s="11" t="s">
        <v>58</v>
      </c>
    </row>
    <row r="12" spans="1:12" s="1" customFormat="1" ht="27" customHeight="1">
      <c r="A12" s="10" t="s">
        <v>63</v>
      </c>
      <c r="B12" s="14" t="s">
        <v>192</v>
      </c>
      <c r="C12" s="15"/>
      <c r="D12" s="10"/>
      <c r="E12" s="16"/>
      <c r="F12" s="12"/>
      <c r="G12" s="12"/>
      <c r="H12" s="12"/>
      <c r="I12" s="12"/>
      <c r="J12" s="12">
        <f t="shared" si="1"/>
        <v>0</v>
      </c>
      <c r="K12" s="24">
        <f>SUM(K13:K13)</f>
        <v>0</v>
      </c>
      <c r="L12" s="10"/>
    </row>
    <row r="13" spans="1:12" s="1" customFormat="1" ht="36" customHeight="1">
      <c r="A13" s="10">
        <v>8</v>
      </c>
      <c r="B13" s="14" t="s">
        <v>193</v>
      </c>
      <c r="C13" s="14" t="s">
        <v>194</v>
      </c>
      <c r="D13" s="10" t="s">
        <v>67</v>
      </c>
      <c r="E13" s="16">
        <v>265.63</v>
      </c>
      <c r="F13" s="12"/>
      <c r="G13" s="12"/>
      <c r="H13" s="12"/>
      <c r="I13" s="12"/>
      <c r="J13" s="12">
        <f t="shared" si="1"/>
        <v>0</v>
      </c>
      <c r="K13" s="24">
        <f t="shared" si="0"/>
        <v>0</v>
      </c>
      <c r="L13" s="11" t="s">
        <v>54</v>
      </c>
    </row>
    <row r="14" spans="1:12" s="1" customFormat="1" ht="36" customHeight="1">
      <c r="A14" s="10" t="s">
        <v>81</v>
      </c>
      <c r="B14" s="14" t="s">
        <v>98</v>
      </c>
      <c r="C14" s="15"/>
      <c r="D14" s="10" t="s">
        <v>99</v>
      </c>
      <c r="E14" s="19"/>
      <c r="F14" s="20"/>
      <c r="G14" s="12"/>
      <c r="H14" s="12"/>
      <c r="I14" s="12"/>
      <c r="J14" s="26"/>
      <c r="K14" s="27">
        <f>K4+K12</f>
        <v>0</v>
      </c>
      <c r="L14" s="26"/>
    </row>
    <row r="15" spans="1:12" s="1" customFormat="1" ht="36" customHeight="1">
      <c r="A15" s="10" t="s">
        <v>97</v>
      </c>
      <c r="B15" s="21" t="s">
        <v>101</v>
      </c>
      <c r="C15" s="22"/>
      <c r="D15" s="10" t="s">
        <v>99</v>
      </c>
      <c r="E15" s="19"/>
      <c r="F15" s="20"/>
      <c r="G15" s="12"/>
      <c r="H15" s="12"/>
      <c r="I15" s="12"/>
      <c r="J15" s="26">
        <v>0</v>
      </c>
      <c r="K15" s="28">
        <f>K14*J15</f>
        <v>0</v>
      </c>
      <c r="L15" s="26"/>
    </row>
    <row r="16" spans="1:12" s="1" customFormat="1" ht="36" customHeight="1">
      <c r="A16" s="10" t="s">
        <v>100</v>
      </c>
      <c r="B16" s="21" t="s">
        <v>103</v>
      </c>
      <c r="C16" s="22"/>
      <c r="D16" s="10" t="s">
        <v>99</v>
      </c>
      <c r="E16" s="19"/>
      <c r="F16" s="20"/>
      <c r="G16" s="12"/>
      <c r="H16" s="12"/>
      <c r="I16" s="12"/>
      <c r="J16" s="26">
        <v>0</v>
      </c>
      <c r="K16" s="28">
        <f>(K14+K15)*J16</f>
        <v>0</v>
      </c>
      <c r="L16" s="26"/>
    </row>
    <row r="17" spans="1:12" s="1" customFormat="1" ht="36" customHeight="1">
      <c r="A17" s="10" t="s">
        <v>102</v>
      </c>
      <c r="B17" s="21" t="s">
        <v>105</v>
      </c>
      <c r="C17" s="22"/>
      <c r="D17" s="10" t="s">
        <v>99</v>
      </c>
      <c r="E17" s="19"/>
      <c r="F17" s="20"/>
      <c r="G17" s="12"/>
      <c r="H17" s="12"/>
      <c r="I17" s="12"/>
      <c r="J17" s="26">
        <v>0</v>
      </c>
      <c r="K17" s="28">
        <f>(K14+K15+K16)*J17</f>
        <v>0</v>
      </c>
      <c r="L17" s="26"/>
    </row>
    <row r="18" spans="1:12" s="1" customFormat="1" ht="36" customHeight="1">
      <c r="A18" s="10" t="s">
        <v>104</v>
      </c>
      <c r="B18" s="21" t="s">
        <v>107</v>
      </c>
      <c r="C18" s="22"/>
      <c r="D18" s="10" t="s">
        <v>99</v>
      </c>
      <c r="E18" s="19"/>
      <c r="F18" s="20"/>
      <c r="G18" s="12"/>
      <c r="H18" s="12"/>
      <c r="I18" s="12"/>
      <c r="J18" s="29">
        <v>0.09</v>
      </c>
      <c r="K18" s="28">
        <f>(K14+K15+K16+K17)*J18</f>
        <v>0</v>
      </c>
      <c r="L18" s="26"/>
    </row>
    <row r="19" spans="1:12" s="1" customFormat="1" ht="32.25" customHeight="1">
      <c r="A19" s="10" t="s">
        <v>106</v>
      </c>
      <c r="B19" s="14" t="s">
        <v>109</v>
      </c>
      <c r="C19" s="15"/>
      <c r="D19" s="10" t="s">
        <v>99</v>
      </c>
      <c r="E19" s="19"/>
      <c r="F19" s="20"/>
      <c r="G19" s="12"/>
      <c r="H19" s="12"/>
      <c r="I19" s="12"/>
      <c r="J19" s="26"/>
      <c r="K19" s="30">
        <f>K4+K15+K16+K17+K18</f>
        <v>0</v>
      </c>
      <c r="L19" s="26"/>
    </row>
    <row r="20" spans="1:12" ht="39" customHeight="1">
      <c r="A20" s="23" t="s">
        <v>110</v>
      </c>
      <c r="B20" s="23"/>
      <c r="C20" s="23"/>
      <c r="D20" s="23"/>
      <c r="E20" s="23"/>
      <c r="F20" s="23"/>
      <c r="G20" s="23"/>
      <c r="H20" s="23"/>
      <c r="I20" s="23"/>
      <c r="J20" s="23"/>
      <c r="K20" s="31"/>
      <c r="L20" s="23"/>
    </row>
  </sheetData>
  <sheetProtection/>
  <mergeCells count="11">
    <mergeCell ref="A1:L1"/>
    <mergeCell ref="F2:J2"/>
    <mergeCell ref="A20:L20"/>
    <mergeCell ref="A2:A3"/>
    <mergeCell ref="B2:B3"/>
    <mergeCell ref="C2:C3"/>
    <mergeCell ref="D2:D3"/>
    <mergeCell ref="E2:E3"/>
    <mergeCell ref="K2:K3"/>
    <mergeCell ref="L2:L3"/>
    <mergeCell ref="L5:L8"/>
  </mergeCells>
  <printOptions/>
  <pageMargins left="0.109722222222222" right="0.109722222222222" top="0.554861111111111" bottom="0.35763888888888895" header="0.298611111111111" footer="0.298611111111111"/>
  <pageSetup fitToHeight="0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</dc:creator>
  <cp:keywords/>
  <dc:description/>
  <cp:lastModifiedBy>MMM</cp:lastModifiedBy>
  <cp:lastPrinted>2022-07-19T03:14:00Z</cp:lastPrinted>
  <dcterms:created xsi:type="dcterms:W3CDTF">2015-06-05T18:19:00Z</dcterms:created>
  <dcterms:modified xsi:type="dcterms:W3CDTF">2023-01-01T09:22:25Z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0E5228DCE71E41DDA3915B13248C4CCF</vt:lpwstr>
  </property>
  <property fmtid="{D5CDD505-2E9C-101B-9397-08002B2CF9AE}" pid="4" name="KSOProductBuildV">
    <vt:lpwstr>2052-11.1.0.12763</vt:lpwstr>
  </property>
  <property fmtid="{D5CDD505-2E9C-101B-9397-08002B2CF9AE}" pid="5" name="commonda">
    <vt:lpwstr>eyJoZGlkIjoiNTM2YWY1MzczN2Q1OTZlOGU1YmQwYWQ2YjQ4ZTJkNDYifQ==</vt:lpwstr>
  </property>
</Properties>
</file>